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80" windowWidth="23700" windowHeight="10035"/>
  </bookViews>
  <sheets>
    <sheet name="Aug 2017" sheetId="41" r:id="rId1"/>
    <sheet name="Jul 2017" sheetId="40" r:id="rId2"/>
    <sheet name="Jun 2017" sheetId="39" r:id="rId3"/>
    <sheet name="May 2017" sheetId="38" r:id="rId4"/>
    <sheet name="Apr 2017" sheetId="37" r:id="rId5"/>
    <sheet name="Mar 2017" sheetId="36" r:id="rId6"/>
    <sheet name="Feb 2017" sheetId="34" r:id="rId7"/>
    <sheet name="Jan 2017" sheetId="33" r:id="rId8"/>
    <sheet name="Dec 2016" sheetId="32" r:id="rId9"/>
    <sheet name="Nov 2016" sheetId="31" r:id="rId10"/>
    <sheet name="Oct 2016" sheetId="30" r:id="rId11"/>
    <sheet name="Sep 2016" sheetId="29" r:id="rId12"/>
    <sheet name="Aug 2016" sheetId="28" r:id="rId13"/>
    <sheet name="Jul 2016" sheetId="27" r:id="rId14"/>
    <sheet name="Jun 2016" sheetId="26" r:id="rId15"/>
    <sheet name="May 2016" sheetId="25" r:id="rId16"/>
    <sheet name="Apr 2016" sheetId="24" r:id="rId17"/>
    <sheet name="Mar 2016" sheetId="23" r:id="rId18"/>
    <sheet name="Feb 2016" sheetId="22" r:id="rId19"/>
    <sheet name="Jan 2016" sheetId="21" r:id="rId20"/>
    <sheet name="Dec 2015" sheetId="20" r:id="rId21"/>
    <sheet name="Nov 2015" sheetId="19" r:id="rId22"/>
    <sheet name="Oct 2015" sheetId="18" r:id="rId23"/>
    <sheet name="Sep 2015" sheetId="17" r:id="rId24"/>
    <sheet name="Aug 2015" sheetId="16" r:id="rId25"/>
    <sheet name="Jul 2015" sheetId="15" r:id="rId26"/>
    <sheet name="June 2015" sheetId="14" r:id="rId27"/>
    <sheet name="May 2015" sheetId="13" r:id="rId28"/>
    <sheet name="April 2015" sheetId="12" r:id="rId29"/>
    <sheet name="Mar 2015" sheetId="11" r:id="rId30"/>
    <sheet name="Feb 2015" sheetId="8" r:id="rId31"/>
    <sheet name="Jan 2015" sheetId="7" r:id="rId32"/>
    <sheet name="Dec 2014" sheetId="5" r:id="rId33"/>
    <sheet name="Nov 2014" sheetId="6" r:id="rId34"/>
    <sheet name="Oct 2014" sheetId="4" r:id="rId35"/>
  </sheets>
  <calcPr calcId="145621"/>
</workbook>
</file>

<file path=xl/calcChain.xml><?xml version="1.0" encoding="utf-8"?>
<calcChain xmlns="http://schemas.openxmlformats.org/spreadsheetml/2006/main">
  <c r="E37" i="41" l="1"/>
  <c r="D37" i="41"/>
  <c r="F37" i="41" s="1"/>
  <c r="H37" i="41" s="1"/>
  <c r="E36" i="41"/>
  <c r="D36" i="41"/>
  <c r="F36" i="41" s="1"/>
  <c r="K36" i="41" s="1"/>
  <c r="L35" i="41"/>
  <c r="E35" i="41"/>
  <c r="D35" i="41"/>
  <c r="L34" i="41"/>
  <c r="F34" i="41"/>
  <c r="H34" i="41" s="1"/>
  <c r="E34" i="41"/>
  <c r="D34" i="41"/>
  <c r="P33" i="41"/>
  <c r="L33" i="41"/>
  <c r="E33" i="41"/>
  <c r="D33" i="41"/>
  <c r="P32" i="41"/>
  <c r="L32" i="41"/>
  <c r="E32" i="41"/>
  <c r="D32" i="41"/>
  <c r="P31" i="41"/>
  <c r="L31" i="41"/>
  <c r="E31" i="41"/>
  <c r="D31" i="41"/>
  <c r="P30" i="41"/>
  <c r="L30" i="41"/>
  <c r="E30" i="41"/>
  <c r="D30" i="41"/>
  <c r="P29" i="41"/>
  <c r="L29" i="41"/>
  <c r="E29" i="41"/>
  <c r="D29" i="41"/>
  <c r="P28" i="41"/>
  <c r="L28" i="41"/>
  <c r="E28" i="41"/>
  <c r="D28" i="41"/>
  <c r="F28" i="41" s="1"/>
  <c r="P27" i="41"/>
  <c r="L27" i="41"/>
  <c r="E27" i="41"/>
  <c r="D27" i="41"/>
  <c r="P26" i="41"/>
  <c r="L26" i="41"/>
  <c r="E26" i="41"/>
  <c r="D26" i="41"/>
  <c r="P25" i="41"/>
  <c r="L25" i="41"/>
  <c r="E25" i="41"/>
  <c r="D25" i="41"/>
  <c r="P24" i="41"/>
  <c r="L24" i="41"/>
  <c r="E24" i="41"/>
  <c r="D24" i="41"/>
  <c r="P23" i="41"/>
  <c r="L23" i="41"/>
  <c r="E23" i="41"/>
  <c r="D23" i="41"/>
  <c r="P22" i="41"/>
  <c r="L22" i="41"/>
  <c r="E22" i="41"/>
  <c r="D22" i="41"/>
  <c r="P21" i="41"/>
  <c r="L21" i="41"/>
  <c r="E21" i="41"/>
  <c r="F21" i="41" s="1"/>
  <c r="N21" i="41" s="1"/>
  <c r="D21" i="41"/>
  <c r="P20" i="41"/>
  <c r="L20" i="41"/>
  <c r="E20" i="41"/>
  <c r="D20" i="41"/>
  <c r="P19" i="41"/>
  <c r="L19" i="41"/>
  <c r="E19" i="41"/>
  <c r="D19" i="41"/>
  <c r="P18" i="41"/>
  <c r="L18" i="41"/>
  <c r="F18" i="41"/>
  <c r="H18" i="41" s="1"/>
  <c r="E18" i="41"/>
  <c r="D18" i="41"/>
  <c r="P17" i="41"/>
  <c r="L17" i="41"/>
  <c r="E17" i="41"/>
  <c r="D17" i="41"/>
  <c r="F17" i="41" s="1"/>
  <c r="N17" i="41" s="1"/>
  <c r="P16" i="41"/>
  <c r="L16" i="41"/>
  <c r="E16" i="41"/>
  <c r="D16" i="41"/>
  <c r="P15" i="41"/>
  <c r="L15" i="41"/>
  <c r="E15" i="41"/>
  <c r="D15" i="41"/>
  <c r="P14" i="41"/>
  <c r="L14" i="41"/>
  <c r="E14" i="41"/>
  <c r="D14" i="41"/>
  <c r="F14" i="41" s="1"/>
  <c r="N14" i="41" s="1"/>
  <c r="P13" i="41"/>
  <c r="L13" i="41"/>
  <c r="E13" i="41"/>
  <c r="D13" i="41"/>
  <c r="F13" i="41" s="1"/>
  <c r="H13" i="41" s="1"/>
  <c r="P12" i="41"/>
  <c r="L12" i="41"/>
  <c r="E12" i="41"/>
  <c r="D12" i="41"/>
  <c r="F12" i="41" s="1"/>
  <c r="P11" i="41"/>
  <c r="L11" i="41"/>
  <c r="E11" i="41"/>
  <c r="D11" i="41"/>
  <c r="F11" i="41" s="1"/>
  <c r="P10" i="41"/>
  <c r="L10" i="41"/>
  <c r="E10" i="41"/>
  <c r="D10" i="41"/>
  <c r="F10" i="41" s="1"/>
  <c r="K10" i="41" s="1"/>
  <c r="P9" i="41"/>
  <c r="L9" i="41"/>
  <c r="E9" i="41"/>
  <c r="D9" i="41"/>
  <c r="F9" i="41" s="1"/>
  <c r="K9" i="41" s="1"/>
  <c r="P8" i="41"/>
  <c r="L8" i="41"/>
  <c r="E8" i="41"/>
  <c r="D8" i="41"/>
  <c r="F8" i="41" s="1"/>
  <c r="P7" i="41"/>
  <c r="L7" i="41"/>
  <c r="E7" i="41"/>
  <c r="D7" i="41"/>
  <c r="F7" i="41" s="1"/>
  <c r="X17" i="41" l="1"/>
  <c r="F22" i="41"/>
  <c r="J22" i="41" s="1"/>
  <c r="W22" i="41" s="1"/>
  <c r="F25" i="41"/>
  <c r="N25" i="41" s="1"/>
  <c r="F26" i="41"/>
  <c r="H26" i="41" s="1"/>
  <c r="F27" i="41"/>
  <c r="F29" i="41"/>
  <c r="N29" i="41" s="1"/>
  <c r="X29" i="41" s="1"/>
  <c r="F30" i="41"/>
  <c r="F33" i="41"/>
  <c r="N33" i="41" s="1"/>
  <c r="X33" i="41" s="1"/>
  <c r="X25" i="41"/>
  <c r="X21" i="41"/>
  <c r="X14" i="41"/>
  <c r="F23" i="41"/>
  <c r="H23" i="41" s="1"/>
  <c r="F15" i="41"/>
  <c r="H15" i="41" s="1"/>
  <c r="F16" i="41"/>
  <c r="N16" i="41" s="1"/>
  <c r="X16" i="41" s="1"/>
  <c r="F19" i="41"/>
  <c r="H19" i="41" s="1"/>
  <c r="F20" i="41"/>
  <c r="N20" i="41" s="1"/>
  <c r="X20" i="41" s="1"/>
  <c r="F31" i="41"/>
  <c r="H31" i="41" s="1"/>
  <c r="F32" i="41"/>
  <c r="N32" i="41" s="1"/>
  <c r="X32" i="41" s="1"/>
  <c r="J36" i="41"/>
  <c r="W36" i="41" s="1"/>
  <c r="F24" i="41"/>
  <c r="N24" i="41" s="1"/>
  <c r="X24" i="41" s="1"/>
  <c r="N23" i="41"/>
  <c r="X23" i="41" s="1"/>
  <c r="N27" i="41"/>
  <c r="X27" i="41" s="1"/>
  <c r="H27" i="41"/>
  <c r="H30" i="41"/>
  <c r="N30" i="41"/>
  <c r="X30" i="41" s="1"/>
  <c r="N15" i="41"/>
  <c r="X15" i="41" s="1"/>
  <c r="N37" i="41"/>
  <c r="X37" i="41" s="1"/>
  <c r="N13" i="41"/>
  <c r="X13" i="41" s="1"/>
  <c r="F35" i="41"/>
  <c r="N18" i="41"/>
  <c r="X18" i="41" s="1"/>
  <c r="N26" i="41"/>
  <c r="X26" i="41" s="1"/>
  <c r="N34" i="41"/>
  <c r="X34" i="41" s="1"/>
  <c r="O37" i="41"/>
  <c r="K11" i="41"/>
  <c r="H11" i="41"/>
  <c r="N11" i="41"/>
  <c r="J11" i="41"/>
  <c r="W11" i="41" s="1"/>
  <c r="O11" i="41"/>
  <c r="K12" i="41"/>
  <c r="O12" i="41"/>
  <c r="H12" i="41"/>
  <c r="N12" i="41"/>
  <c r="X12" i="41" s="1"/>
  <c r="J12" i="41"/>
  <c r="W12" i="41" s="1"/>
  <c r="K7" i="41"/>
  <c r="J7" i="41"/>
  <c r="W7" i="41" s="1"/>
  <c r="O7" i="41"/>
  <c r="N7" i="41"/>
  <c r="X7" i="41" s="1"/>
  <c r="H7" i="41"/>
  <c r="K8" i="41"/>
  <c r="J8" i="41"/>
  <c r="W8" i="41" s="1"/>
  <c r="O8" i="41"/>
  <c r="H8" i="41"/>
  <c r="N8" i="41"/>
  <c r="X8" i="41" s="1"/>
  <c r="K28" i="41"/>
  <c r="O28" i="41"/>
  <c r="J28" i="41"/>
  <c r="N9" i="41"/>
  <c r="X9" i="41" s="1"/>
  <c r="H10" i="41"/>
  <c r="O10" i="41"/>
  <c r="K17" i="41"/>
  <c r="O17" i="41"/>
  <c r="J17" i="41"/>
  <c r="W17" i="41" s="1"/>
  <c r="H20" i="41"/>
  <c r="H24" i="41"/>
  <c r="K25" i="41"/>
  <c r="O25" i="41"/>
  <c r="J25" i="41"/>
  <c r="W25" i="41" s="1"/>
  <c r="H28" i="41"/>
  <c r="K29" i="41"/>
  <c r="J29" i="41"/>
  <c r="W29" i="41" s="1"/>
  <c r="H32" i="41"/>
  <c r="K33" i="41"/>
  <c r="J33" i="41"/>
  <c r="W33" i="41" s="1"/>
  <c r="H9" i="41"/>
  <c r="O9" i="41"/>
  <c r="K14" i="41"/>
  <c r="O14" i="41"/>
  <c r="J14" i="41"/>
  <c r="W14" i="41" s="1"/>
  <c r="J9" i="41"/>
  <c r="W9" i="41" s="1"/>
  <c r="H14" i="41"/>
  <c r="K15" i="41"/>
  <c r="J15" i="41"/>
  <c r="W15" i="41" s="1"/>
  <c r="K23" i="41"/>
  <c r="O23" i="41"/>
  <c r="J23" i="41"/>
  <c r="W23" i="41" s="1"/>
  <c r="K27" i="41"/>
  <c r="O27" i="41"/>
  <c r="J27" i="41"/>
  <c r="W27" i="41" s="1"/>
  <c r="N28" i="41"/>
  <c r="X28" i="41" s="1"/>
  <c r="K31" i="41"/>
  <c r="J31" i="41"/>
  <c r="W31" i="41" s="1"/>
  <c r="N10" i="41"/>
  <c r="X10" i="41" s="1"/>
  <c r="K16" i="41"/>
  <c r="O16" i="41"/>
  <c r="J16" i="41"/>
  <c r="W16" i="41" s="1"/>
  <c r="K20" i="41"/>
  <c r="O20" i="41"/>
  <c r="J20" i="41"/>
  <c r="W20" i="41" s="1"/>
  <c r="K24" i="41"/>
  <c r="O24" i="41"/>
  <c r="J24" i="41"/>
  <c r="W24" i="41" s="1"/>
  <c r="K32" i="41"/>
  <c r="O32" i="41"/>
  <c r="K13" i="41"/>
  <c r="O13" i="41"/>
  <c r="J13" i="41"/>
  <c r="W13" i="41" s="1"/>
  <c r="K21" i="41"/>
  <c r="O21" i="41"/>
  <c r="J21" i="41"/>
  <c r="J10" i="41"/>
  <c r="W10" i="41" s="1"/>
  <c r="H17" i="41"/>
  <c r="K18" i="41"/>
  <c r="O18" i="41"/>
  <c r="J18" i="41"/>
  <c r="W18" i="41" s="1"/>
  <c r="H21" i="41"/>
  <c r="O22" i="41"/>
  <c r="H25" i="41"/>
  <c r="O26" i="41"/>
  <c r="J26" i="41"/>
  <c r="W26" i="41" s="1"/>
  <c r="H29" i="41"/>
  <c r="K30" i="41"/>
  <c r="O30" i="41"/>
  <c r="J30" i="41"/>
  <c r="W30" i="41" s="1"/>
  <c r="H33" i="41"/>
  <c r="K34" i="41"/>
  <c r="O34" i="41"/>
  <c r="J34" i="41"/>
  <c r="W34" i="41" s="1"/>
  <c r="O36" i="41"/>
  <c r="H36" i="41"/>
  <c r="N36" i="41"/>
  <c r="X36" i="41" s="1"/>
  <c r="K37" i="41"/>
  <c r="J37" i="41"/>
  <c r="W37" i="41" s="1"/>
  <c r="L8" i="40"/>
  <c r="P17" i="40"/>
  <c r="P19" i="40"/>
  <c r="E38" i="40"/>
  <c r="D38" i="40"/>
  <c r="E37" i="40"/>
  <c r="D37" i="40"/>
  <c r="L36" i="40"/>
  <c r="E36" i="40"/>
  <c r="D36" i="40"/>
  <c r="L35" i="40"/>
  <c r="E35" i="40"/>
  <c r="D35" i="40"/>
  <c r="P34" i="40"/>
  <c r="L34" i="40"/>
  <c r="E34" i="40"/>
  <c r="D34" i="40"/>
  <c r="P33" i="40"/>
  <c r="L33" i="40"/>
  <c r="E33" i="40"/>
  <c r="D33" i="40"/>
  <c r="P32" i="40"/>
  <c r="L32" i="40"/>
  <c r="E32" i="40"/>
  <c r="D32" i="40"/>
  <c r="P31" i="40"/>
  <c r="L31" i="40"/>
  <c r="E31" i="40"/>
  <c r="D31" i="40"/>
  <c r="F31" i="40" s="1"/>
  <c r="K31" i="40" s="1"/>
  <c r="P30" i="40"/>
  <c r="L30" i="40"/>
  <c r="E30" i="40"/>
  <c r="D30" i="40"/>
  <c r="F30" i="40" s="1"/>
  <c r="P29" i="40"/>
  <c r="L29" i="40"/>
  <c r="E29" i="40"/>
  <c r="D29" i="40"/>
  <c r="P28" i="40"/>
  <c r="L28" i="40"/>
  <c r="E28" i="40"/>
  <c r="D28" i="40"/>
  <c r="P27" i="40"/>
  <c r="L27" i="40"/>
  <c r="E27" i="40"/>
  <c r="D27" i="40"/>
  <c r="F27" i="40" s="1"/>
  <c r="K27" i="40" s="1"/>
  <c r="P26" i="40"/>
  <c r="L26" i="40"/>
  <c r="E26" i="40"/>
  <c r="D26" i="40"/>
  <c r="F26" i="40" s="1"/>
  <c r="P25" i="40"/>
  <c r="L25" i="40"/>
  <c r="E25" i="40"/>
  <c r="D25" i="40"/>
  <c r="P24" i="40"/>
  <c r="L24" i="40"/>
  <c r="E24" i="40"/>
  <c r="D24" i="40"/>
  <c r="P23" i="40"/>
  <c r="L23" i="40"/>
  <c r="E23" i="40"/>
  <c r="D23" i="40"/>
  <c r="P22" i="40"/>
  <c r="L22" i="40"/>
  <c r="E22" i="40"/>
  <c r="D22" i="40"/>
  <c r="P21" i="40"/>
  <c r="L21" i="40"/>
  <c r="E21" i="40"/>
  <c r="D21" i="40"/>
  <c r="P20" i="40"/>
  <c r="L20" i="40"/>
  <c r="E20" i="40"/>
  <c r="D20" i="40"/>
  <c r="L19" i="40"/>
  <c r="E19" i="40"/>
  <c r="D19" i="40"/>
  <c r="P18" i="40"/>
  <c r="L18" i="40"/>
  <c r="E18" i="40"/>
  <c r="D18" i="40"/>
  <c r="L17" i="40"/>
  <c r="E17" i="40"/>
  <c r="D17" i="40"/>
  <c r="P16" i="40"/>
  <c r="L16" i="40"/>
  <c r="E16" i="40"/>
  <c r="D16" i="40"/>
  <c r="P15" i="40"/>
  <c r="L15" i="40"/>
  <c r="E15" i="40"/>
  <c r="D15" i="40"/>
  <c r="P14" i="40"/>
  <c r="L14" i="40"/>
  <c r="E14" i="40"/>
  <c r="D14" i="40"/>
  <c r="P13" i="40"/>
  <c r="L13" i="40"/>
  <c r="E13" i="40"/>
  <c r="D13" i="40"/>
  <c r="P12" i="40"/>
  <c r="L12" i="40"/>
  <c r="E12" i="40"/>
  <c r="D12" i="40"/>
  <c r="P11" i="40"/>
  <c r="L11" i="40"/>
  <c r="E11" i="40"/>
  <c r="D11" i="40"/>
  <c r="P10" i="40"/>
  <c r="L10" i="40"/>
  <c r="E10" i="40"/>
  <c r="D10" i="40"/>
  <c r="P9" i="40"/>
  <c r="L9" i="40"/>
  <c r="E9" i="40"/>
  <c r="D9" i="40"/>
  <c r="P8" i="40"/>
  <c r="E8" i="40"/>
  <c r="D8" i="40"/>
  <c r="N31" i="41" l="1"/>
  <c r="X31" i="41" s="1"/>
  <c r="N22" i="41"/>
  <c r="X22" i="41" s="1"/>
  <c r="K26" i="41"/>
  <c r="K22" i="41"/>
  <c r="O15" i="41"/>
  <c r="W28" i="41"/>
  <c r="N19" i="41"/>
  <c r="X19" i="41" s="1"/>
  <c r="H22" i="41"/>
  <c r="O31" i="41"/>
  <c r="O33" i="41"/>
  <c r="O29" i="41"/>
  <c r="W21" i="41"/>
  <c r="X11" i="41"/>
  <c r="J32" i="41"/>
  <c r="W32" i="41" s="1"/>
  <c r="O19" i="41"/>
  <c r="H16" i="41"/>
  <c r="J19" i="41"/>
  <c r="W19" i="41" s="1"/>
  <c r="K19" i="41"/>
  <c r="K35" i="41"/>
  <c r="J35" i="41"/>
  <c r="W35" i="41" s="1"/>
  <c r="N35" i="41"/>
  <c r="X35" i="41" s="1"/>
  <c r="O35" i="41"/>
  <c r="H35" i="41"/>
  <c r="F19" i="40"/>
  <c r="K19" i="40" s="1"/>
  <c r="F22" i="40"/>
  <c r="K22" i="40" s="1"/>
  <c r="F10" i="40"/>
  <c r="H10" i="40" s="1"/>
  <c r="F11" i="40"/>
  <c r="K11" i="40" s="1"/>
  <c r="F14" i="40"/>
  <c r="N14" i="40" s="1"/>
  <c r="X14" i="40" s="1"/>
  <c r="F15" i="40"/>
  <c r="K15" i="40" s="1"/>
  <c r="F18" i="40"/>
  <c r="H18" i="40" s="1"/>
  <c r="F23" i="40"/>
  <c r="K23" i="40" s="1"/>
  <c r="F36" i="40"/>
  <c r="N36" i="40" s="1"/>
  <c r="X36" i="40" s="1"/>
  <c r="F8" i="40"/>
  <c r="K8" i="40" s="1"/>
  <c r="F16" i="40"/>
  <c r="N16" i="40" s="1"/>
  <c r="X16" i="40" s="1"/>
  <c r="F17" i="40"/>
  <c r="J17" i="40" s="1"/>
  <c r="W17" i="40" s="1"/>
  <c r="F32" i="40"/>
  <c r="H32" i="40" s="1"/>
  <c r="F33" i="40"/>
  <c r="N33" i="40" s="1"/>
  <c r="X33" i="40" s="1"/>
  <c r="F34" i="40"/>
  <c r="K34" i="40" s="1"/>
  <c r="F38" i="40"/>
  <c r="K38" i="40" s="1"/>
  <c r="F12" i="40"/>
  <c r="J12" i="40" s="1"/>
  <c r="W12" i="40" s="1"/>
  <c r="F28" i="40"/>
  <c r="H28" i="40" s="1"/>
  <c r="F25" i="40"/>
  <c r="O25" i="40" s="1"/>
  <c r="F13" i="40"/>
  <c r="H13" i="40" s="1"/>
  <c r="F29" i="40"/>
  <c r="N29" i="40" s="1"/>
  <c r="X29" i="40" s="1"/>
  <c r="F35" i="40"/>
  <c r="N35" i="40" s="1"/>
  <c r="X35" i="40" s="1"/>
  <c r="F9" i="40"/>
  <c r="H9" i="40" s="1"/>
  <c r="F24" i="40"/>
  <c r="J24" i="40" s="1"/>
  <c r="W24" i="40" s="1"/>
  <c r="F20" i="40"/>
  <c r="H20" i="40" s="1"/>
  <c r="F21" i="40"/>
  <c r="N21" i="40" s="1"/>
  <c r="X21" i="40" s="1"/>
  <c r="F37" i="40"/>
  <c r="K37" i="40" s="1"/>
  <c r="O17" i="40"/>
  <c r="K17" i="40"/>
  <c r="O29" i="40"/>
  <c r="K24" i="40"/>
  <c r="N25" i="40"/>
  <c r="X25" i="40" s="1"/>
  <c r="O26" i="40"/>
  <c r="J26" i="40"/>
  <c r="W26" i="40" s="1"/>
  <c r="N26" i="40"/>
  <c r="X26" i="40" s="1"/>
  <c r="H26" i="40"/>
  <c r="O30" i="40"/>
  <c r="J30" i="40"/>
  <c r="W30" i="40" s="1"/>
  <c r="N30" i="40"/>
  <c r="X30" i="40" s="1"/>
  <c r="H30" i="40"/>
  <c r="K26" i="40"/>
  <c r="K30" i="40"/>
  <c r="N8" i="40"/>
  <c r="X8" i="40" s="1"/>
  <c r="O11" i="40"/>
  <c r="J11" i="40"/>
  <c r="W11" i="40" s="1"/>
  <c r="H11" i="40"/>
  <c r="N11" i="40"/>
  <c r="X11" i="40" s="1"/>
  <c r="O19" i="40"/>
  <c r="J23" i="40"/>
  <c r="W23" i="40" s="1"/>
  <c r="O27" i="40"/>
  <c r="J27" i="40"/>
  <c r="W27" i="40" s="1"/>
  <c r="N27" i="40"/>
  <c r="X27" i="40" s="1"/>
  <c r="H27" i="40"/>
  <c r="O31" i="40"/>
  <c r="J31" i="40"/>
  <c r="W31" i="40" s="1"/>
  <c r="N31" i="40"/>
  <c r="X31" i="40" s="1"/>
  <c r="H31" i="40"/>
  <c r="O36" i="40"/>
  <c r="J38" i="40"/>
  <c r="W38" i="40" s="1"/>
  <c r="E37" i="39"/>
  <c r="D37" i="39"/>
  <c r="L36" i="39"/>
  <c r="E36" i="39"/>
  <c r="D36" i="39"/>
  <c r="L35" i="39"/>
  <c r="E35" i="39"/>
  <c r="D35" i="39"/>
  <c r="P34" i="39"/>
  <c r="L34" i="39"/>
  <c r="E34" i="39"/>
  <c r="D34" i="39"/>
  <c r="P33" i="39"/>
  <c r="L33" i="39"/>
  <c r="E33" i="39"/>
  <c r="D33" i="39"/>
  <c r="P32" i="39"/>
  <c r="L32" i="39"/>
  <c r="E32" i="39"/>
  <c r="D32" i="39"/>
  <c r="P31" i="39"/>
  <c r="L31" i="39"/>
  <c r="E31" i="39"/>
  <c r="D31" i="39"/>
  <c r="P30" i="39"/>
  <c r="L30" i="39"/>
  <c r="E30" i="39"/>
  <c r="D30" i="39"/>
  <c r="P29" i="39"/>
  <c r="L29" i="39"/>
  <c r="E29" i="39"/>
  <c r="D29" i="39"/>
  <c r="P28" i="39"/>
  <c r="L28" i="39"/>
  <c r="E28" i="39"/>
  <c r="D28" i="39"/>
  <c r="P27" i="39"/>
  <c r="L27" i="39"/>
  <c r="E27" i="39"/>
  <c r="D27" i="39"/>
  <c r="P26" i="39"/>
  <c r="L26" i="39"/>
  <c r="E26" i="39"/>
  <c r="D26" i="39"/>
  <c r="P25" i="39"/>
  <c r="L25" i="39"/>
  <c r="E25" i="39"/>
  <c r="D25" i="39"/>
  <c r="P24" i="39"/>
  <c r="L24" i="39"/>
  <c r="E24" i="39"/>
  <c r="D24" i="39"/>
  <c r="P23" i="39"/>
  <c r="L23" i="39"/>
  <c r="E23" i="39"/>
  <c r="D23" i="39"/>
  <c r="P22" i="39"/>
  <c r="L22" i="39"/>
  <c r="E22" i="39"/>
  <c r="D22" i="39"/>
  <c r="P21" i="39"/>
  <c r="L21" i="39"/>
  <c r="E21" i="39"/>
  <c r="D21" i="39"/>
  <c r="P20" i="39"/>
  <c r="L20" i="39"/>
  <c r="E20" i="39"/>
  <c r="D20" i="39"/>
  <c r="P19" i="39"/>
  <c r="L19" i="39"/>
  <c r="E19" i="39"/>
  <c r="D19" i="39"/>
  <c r="P18" i="39"/>
  <c r="L18" i="39"/>
  <c r="E18" i="39"/>
  <c r="D18" i="39"/>
  <c r="P17" i="39"/>
  <c r="L17" i="39"/>
  <c r="E17" i="39"/>
  <c r="D17" i="39"/>
  <c r="P16" i="39"/>
  <c r="L16" i="39"/>
  <c r="E16" i="39"/>
  <c r="D16" i="39"/>
  <c r="P15" i="39"/>
  <c r="L15" i="39"/>
  <c r="E15" i="39"/>
  <c r="D15" i="39"/>
  <c r="P14" i="39"/>
  <c r="L14" i="39"/>
  <c r="E14" i="39"/>
  <c r="D14" i="39"/>
  <c r="P13" i="39"/>
  <c r="L13" i="39"/>
  <c r="E13" i="39"/>
  <c r="D13" i="39"/>
  <c r="P12" i="39"/>
  <c r="L12" i="39"/>
  <c r="E12" i="39"/>
  <c r="D12" i="39"/>
  <c r="P11" i="39"/>
  <c r="L11" i="39"/>
  <c r="E11" i="39"/>
  <c r="D11" i="39"/>
  <c r="P10" i="39"/>
  <c r="L10" i="39"/>
  <c r="E10" i="39"/>
  <c r="D10" i="39"/>
  <c r="P9" i="39"/>
  <c r="L9" i="39"/>
  <c r="E9" i="39"/>
  <c r="D9" i="39"/>
  <c r="P8" i="39"/>
  <c r="L8" i="39"/>
  <c r="E8" i="39"/>
  <c r="D8" i="39"/>
  <c r="H38" i="41" l="1"/>
  <c r="N10" i="40"/>
  <c r="X10" i="40" s="1"/>
  <c r="N18" i="40"/>
  <c r="X18" i="40" s="1"/>
  <c r="J32" i="40"/>
  <c r="W32" i="40" s="1"/>
  <c r="J36" i="40"/>
  <c r="W36" i="40" s="1"/>
  <c r="J19" i="40"/>
  <c r="W19" i="40" s="1"/>
  <c r="J14" i="40"/>
  <c r="W14" i="40" s="1"/>
  <c r="H12" i="40"/>
  <c r="J16" i="40"/>
  <c r="W16" i="40" s="1"/>
  <c r="K36" i="40"/>
  <c r="N34" i="40"/>
  <c r="X34" i="40" s="1"/>
  <c r="J34" i="40"/>
  <c r="W34" i="40" s="1"/>
  <c r="J10" i="40"/>
  <c r="W10" i="40" s="1"/>
  <c r="J18" i="40"/>
  <c r="W18" i="40" s="1"/>
  <c r="O16" i="40"/>
  <c r="J15" i="40"/>
  <c r="W15" i="40" s="1"/>
  <c r="O22" i="40"/>
  <c r="O10" i="40"/>
  <c r="N9" i="40"/>
  <c r="X9" i="40" s="1"/>
  <c r="J33" i="40"/>
  <c r="W33" i="40" s="1"/>
  <c r="J21" i="40"/>
  <c r="W21" i="40" s="1"/>
  <c r="K10" i="40"/>
  <c r="J37" i="40"/>
  <c r="W37" i="40" s="1"/>
  <c r="K18" i="40"/>
  <c r="O14" i="40"/>
  <c r="J29" i="40"/>
  <c r="W29" i="40" s="1"/>
  <c r="N32" i="40"/>
  <c r="X32" i="40" s="1"/>
  <c r="K16" i="40"/>
  <c r="N20" i="40"/>
  <c r="X20" i="40" s="1"/>
  <c r="O15" i="40"/>
  <c r="H22" i="40"/>
  <c r="K33" i="40"/>
  <c r="O33" i="40"/>
  <c r="H36" i="40"/>
  <c r="H19" i="40"/>
  <c r="H15" i="40"/>
  <c r="N22" i="40"/>
  <c r="X22" i="40" s="1"/>
  <c r="N37" i="40"/>
  <c r="X37" i="40" s="1"/>
  <c r="O8" i="40"/>
  <c r="H14" i="40"/>
  <c r="H25" i="40"/>
  <c r="J9" i="40"/>
  <c r="W9" i="40" s="1"/>
  <c r="N28" i="40"/>
  <c r="X28" i="40" s="1"/>
  <c r="H33" i="40"/>
  <c r="K32" i="40"/>
  <c r="O32" i="40"/>
  <c r="J20" i="40"/>
  <c r="W20" i="40" s="1"/>
  <c r="J8" i="40"/>
  <c r="W8" i="40" s="1"/>
  <c r="N19" i="40"/>
  <c r="X19" i="40" s="1"/>
  <c r="N15" i="40"/>
  <c r="X15" i="40" s="1"/>
  <c r="J22" i="40"/>
  <c r="W22" i="40" s="1"/>
  <c r="H8" i="40"/>
  <c r="J35" i="40"/>
  <c r="W35" i="40" s="1"/>
  <c r="K14" i="40"/>
  <c r="K29" i="40"/>
  <c r="K12" i="40"/>
  <c r="H38" i="40"/>
  <c r="O23" i="40"/>
  <c r="H17" i="40"/>
  <c r="O38" i="40"/>
  <c r="H23" i="40"/>
  <c r="O34" i="40"/>
  <c r="O18" i="40"/>
  <c r="J25" i="40"/>
  <c r="W25" i="40" s="1"/>
  <c r="K9" i="40"/>
  <c r="O9" i="40"/>
  <c r="N17" i="40"/>
  <c r="X17" i="40" s="1"/>
  <c r="H16" i="40"/>
  <c r="O24" i="40"/>
  <c r="N38" i="40"/>
  <c r="X38" i="40" s="1"/>
  <c r="N23" i="40"/>
  <c r="X23" i="40" s="1"/>
  <c r="H34" i="40"/>
  <c r="K25" i="40"/>
  <c r="N13" i="40"/>
  <c r="X13" i="40" s="1"/>
  <c r="H24" i="40"/>
  <c r="J13" i="40"/>
  <c r="W13" i="40" s="1"/>
  <c r="O12" i="40"/>
  <c r="N24" i="40"/>
  <c r="X24" i="40" s="1"/>
  <c r="K13" i="40"/>
  <c r="O13" i="40"/>
  <c r="O35" i="40"/>
  <c r="K21" i="40"/>
  <c r="O21" i="40"/>
  <c r="H35" i="40"/>
  <c r="H29" i="40"/>
  <c r="K28" i="40"/>
  <c r="O28" i="40"/>
  <c r="N12" i="40"/>
  <c r="H21" i="40"/>
  <c r="K20" i="40"/>
  <c r="O20" i="40"/>
  <c r="K35" i="40"/>
  <c r="J28" i="40"/>
  <c r="W28" i="40" s="1"/>
  <c r="O37" i="40"/>
  <c r="H37" i="40"/>
  <c r="F12" i="39"/>
  <c r="H12" i="39" s="1"/>
  <c r="F13" i="39"/>
  <c r="J13" i="39" s="1"/>
  <c r="W13" i="39" s="1"/>
  <c r="F14" i="39"/>
  <c r="O14" i="39" s="1"/>
  <c r="F15" i="39"/>
  <c r="H15" i="39" s="1"/>
  <c r="F16" i="39"/>
  <c r="H16" i="39" s="1"/>
  <c r="F20" i="39"/>
  <c r="H20" i="39" s="1"/>
  <c r="F21" i="39"/>
  <c r="O21" i="39" s="1"/>
  <c r="F22" i="39"/>
  <c r="K22" i="39" s="1"/>
  <c r="F23" i="39"/>
  <c r="H23" i="39" s="1"/>
  <c r="F24" i="39"/>
  <c r="H24" i="39" s="1"/>
  <c r="F28" i="39"/>
  <c r="H28" i="39" s="1"/>
  <c r="F29" i="39"/>
  <c r="J29" i="39" s="1"/>
  <c r="W29" i="39" s="1"/>
  <c r="F30" i="39"/>
  <c r="F31" i="39"/>
  <c r="H31" i="39" s="1"/>
  <c r="F32" i="39"/>
  <c r="H32" i="39" s="1"/>
  <c r="F8" i="39"/>
  <c r="K8" i="39" s="1"/>
  <c r="F37" i="39"/>
  <c r="K37" i="39" s="1"/>
  <c r="F9" i="39"/>
  <c r="H9" i="39" s="1"/>
  <c r="F10" i="39"/>
  <c r="K10" i="39" s="1"/>
  <c r="F11" i="39"/>
  <c r="H11" i="39" s="1"/>
  <c r="F17" i="39"/>
  <c r="H17" i="39" s="1"/>
  <c r="F18" i="39"/>
  <c r="O18" i="39" s="1"/>
  <c r="F19" i="39"/>
  <c r="H19" i="39" s="1"/>
  <c r="F25" i="39"/>
  <c r="O25" i="39" s="1"/>
  <c r="F26" i="39"/>
  <c r="F27" i="39"/>
  <c r="H27" i="39" s="1"/>
  <c r="F33" i="39"/>
  <c r="J33" i="39" s="1"/>
  <c r="W33" i="39" s="1"/>
  <c r="F34" i="39"/>
  <c r="N34" i="39" s="1"/>
  <c r="X34" i="39" s="1"/>
  <c r="F35" i="39"/>
  <c r="H35" i="39" s="1"/>
  <c r="F36" i="39"/>
  <c r="O36" i="39" s="1"/>
  <c r="O10" i="39"/>
  <c r="O22" i="39"/>
  <c r="K26" i="39"/>
  <c r="O26" i="39"/>
  <c r="J26" i="39"/>
  <c r="W26" i="39" s="1"/>
  <c r="N26" i="39"/>
  <c r="X26" i="39" s="1"/>
  <c r="K30" i="39"/>
  <c r="O30" i="39"/>
  <c r="J30" i="39"/>
  <c r="W30" i="39" s="1"/>
  <c r="N30" i="39"/>
  <c r="X30" i="39" s="1"/>
  <c r="N17" i="39"/>
  <c r="X17" i="39" s="1"/>
  <c r="O12" i="39"/>
  <c r="J12" i="39"/>
  <c r="W12" i="39" s="1"/>
  <c r="K12" i="39"/>
  <c r="N12" i="39"/>
  <c r="X12" i="39" s="1"/>
  <c r="K16" i="39"/>
  <c r="O16" i="39"/>
  <c r="J16" i="39"/>
  <c r="W16" i="39" s="1"/>
  <c r="N16" i="39"/>
  <c r="X16" i="39" s="1"/>
  <c r="N24" i="39"/>
  <c r="X24" i="39" s="1"/>
  <c r="H26" i="39"/>
  <c r="K23" i="39"/>
  <c r="O23" i="39"/>
  <c r="J23" i="39"/>
  <c r="W23" i="39" s="1"/>
  <c r="N23" i="39"/>
  <c r="X23" i="39" s="1"/>
  <c r="J31" i="39"/>
  <c r="W31" i="39" s="1"/>
  <c r="K35" i="39"/>
  <c r="O35" i="39"/>
  <c r="J35" i="39"/>
  <c r="W35" i="39" s="1"/>
  <c r="N35" i="39"/>
  <c r="X35" i="39" s="1"/>
  <c r="O9" i="39"/>
  <c r="K17" i="39"/>
  <c r="O17" i="39"/>
  <c r="J17" i="39"/>
  <c r="W17" i="39" s="1"/>
  <c r="H30" i="39"/>
  <c r="J37" i="39"/>
  <c r="W37" i="39" s="1"/>
  <c r="O37" i="39"/>
  <c r="H37" i="39"/>
  <c r="N37" i="39"/>
  <c r="X37" i="39" s="1"/>
  <c r="X38" i="38"/>
  <c r="W38" i="38"/>
  <c r="X12" i="40" l="1"/>
  <c r="H39" i="40"/>
  <c r="K9" i="39"/>
  <c r="O27" i="39"/>
  <c r="K13" i="39"/>
  <c r="J8" i="39"/>
  <c r="W8" i="39" s="1"/>
  <c r="O29" i="39"/>
  <c r="O15" i="39"/>
  <c r="N22" i="39"/>
  <c r="X22" i="39" s="1"/>
  <c r="O20" i="39"/>
  <c r="N31" i="39"/>
  <c r="X31" i="39" s="1"/>
  <c r="N32" i="39"/>
  <c r="X32" i="39" s="1"/>
  <c r="K20" i="39"/>
  <c r="O24" i="39"/>
  <c r="N36" i="39"/>
  <c r="X36" i="39" s="1"/>
  <c r="N20" i="39"/>
  <c r="X20" i="39" s="1"/>
  <c r="J20" i="39"/>
  <c r="W20" i="39" s="1"/>
  <c r="N21" i="39"/>
  <c r="X21" i="39" s="1"/>
  <c r="N13" i="39"/>
  <c r="X13" i="39" s="1"/>
  <c r="N14" i="39"/>
  <c r="X14" i="39" s="1"/>
  <c r="K31" i="39"/>
  <c r="H13" i="39"/>
  <c r="J28" i="39"/>
  <c r="W28" i="39" s="1"/>
  <c r="K24" i="39"/>
  <c r="K21" i="39"/>
  <c r="O13" i="39"/>
  <c r="K14" i="39"/>
  <c r="H21" i="39"/>
  <c r="J32" i="39"/>
  <c r="W32" i="39" s="1"/>
  <c r="H14" i="39"/>
  <c r="O31" i="39"/>
  <c r="N28" i="39"/>
  <c r="X28" i="39" s="1"/>
  <c r="J24" i="39"/>
  <c r="W24" i="39" s="1"/>
  <c r="K18" i="39"/>
  <c r="H22" i="39"/>
  <c r="K15" i="39"/>
  <c r="O8" i="39"/>
  <c r="N10" i="39"/>
  <c r="X10" i="39" s="1"/>
  <c r="N15" i="39"/>
  <c r="X15" i="39" s="1"/>
  <c r="O32" i="39"/>
  <c r="O28" i="39"/>
  <c r="N29" i="39"/>
  <c r="X29" i="39" s="1"/>
  <c r="J21" i="39"/>
  <c r="W21" i="39" s="1"/>
  <c r="J22" i="39"/>
  <c r="W22" i="39" s="1"/>
  <c r="J14" i="39"/>
  <c r="W14" i="39" s="1"/>
  <c r="K29" i="39"/>
  <c r="H29" i="39"/>
  <c r="J15" i="39"/>
  <c r="W15" i="39" s="1"/>
  <c r="J11" i="39"/>
  <c r="W11" i="39" s="1"/>
  <c r="K32" i="39"/>
  <c r="K28" i="39"/>
  <c r="H18" i="39"/>
  <c r="N27" i="39"/>
  <c r="X27" i="39" s="1"/>
  <c r="N19" i="39"/>
  <c r="X19" i="39" s="1"/>
  <c r="K36" i="39"/>
  <c r="J36" i="39"/>
  <c r="W36" i="39" s="1"/>
  <c r="N9" i="39"/>
  <c r="X9" i="39" s="1"/>
  <c r="J27" i="39"/>
  <c r="W27" i="39" s="1"/>
  <c r="H36" i="39"/>
  <c r="H33" i="39"/>
  <c r="K19" i="39"/>
  <c r="J9" i="39"/>
  <c r="W9" i="39" s="1"/>
  <c r="N18" i="39"/>
  <c r="X18" i="39" s="1"/>
  <c r="K27" i="39"/>
  <c r="N33" i="39"/>
  <c r="X33" i="39" s="1"/>
  <c r="O34" i="39"/>
  <c r="J18" i="39"/>
  <c r="W18" i="39" s="1"/>
  <c r="K33" i="39"/>
  <c r="J10" i="39"/>
  <c r="W10" i="39" s="1"/>
  <c r="N8" i="39"/>
  <c r="X8" i="39" s="1"/>
  <c r="H8" i="39"/>
  <c r="J25" i="39"/>
  <c r="W25" i="39" s="1"/>
  <c r="K34" i="39"/>
  <c r="H10" i="39"/>
  <c r="N25" i="39"/>
  <c r="X25" i="39" s="1"/>
  <c r="H25" i="39"/>
  <c r="O19" i="39"/>
  <c r="K11" i="39"/>
  <c r="O33" i="39"/>
  <c r="K25" i="39"/>
  <c r="J34" i="39"/>
  <c r="W34" i="39" s="1"/>
  <c r="O11" i="39"/>
  <c r="J19" i="39"/>
  <c r="W19" i="39" s="1"/>
  <c r="N11" i="39"/>
  <c r="X11" i="39" s="1"/>
  <c r="H34" i="39"/>
  <c r="H39" i="38"/>
  <c r="O12" i="38"/>
  <c r="H38" i="39" l="1"/>
  <c r="D18" i="38"/>
  <c r="H38" i="38"/>
  <c r="J38" i="38"/>
  <c r="K38" i="38"/>
  <c r="N38" i="38"/>
  <c r="O38" i="38"/>
  <c r="F34" i="38"/>
  <c r="F35" i="38"/>
  <c r="F36" i="38"/>
  <c r="F37" i="38"/>
  <c r="F38" i="38"/>
  <c r="E36" i="38"/>
  <c r="E37" i="38"/>
  <c r="E38" i="38"/>
  <c r="D38" i="38"/>
  <c r="E35" i="38"/>
  <c r="D35" i="38"/>
  <c r="D36" i="38"/>
  <c r="D37" i="38"/>
  <c r="N37" i="38" l="1"/>
  <c r="X37" i="38" s="1"/>
  <c r="L36" i="38"/>
  <c r="O35" i="38"/>
  <c r="N35" i="38"/>
  <c r="X35" i="38" s="1"/>
  <c r="L35" i="38"/>
  <c r="K35" i="38"/>
  <c r="J35" i="38"/>
  <c r="H35" i="38"/>
  <c r="P34" i="38"/>
  <c r="L34" i="38"/>
  <c r="E34" i="38"/>
  <c r="D34" i="38"/>
  <c r="O34" i="38" s="1"/>
  <c r="P33" i="38"/>
  <c r="L33" i="38"/>
  <c r="E33" i="38"/>
  <c r="D33" i="38"/>
  <c r="P32" i="38"/>
  <c r="L32" i="38"/>
  <c r="E32" i="38"/>
  <c r="D32" i="38"/>
  <c r="P31" i="38"/>
  <c r="L31" i="38"/>
  <c r="E31" i="38"/>
  <c r="D31" i="38"/>
  <c r="P30" i="38"/>
  <c r="L30" i="38"/>
  <c r="E30" i="38"/>
  <c r="D30" i="38"/>
  <c r="P29" i="38"/>
  <c r="L29" i="38"/>
  <c r="E29" i="38"/>
  <c r="D29" i="38"/>
  <c r="P28" i="38"/>
  <c r="L28" i="38"/>
  <c r="E28" i="38"/>
  <c r="D28" i="38"/>
  <c r="P27" i="38"/>
  <c r="L27" i="38"/>
  <c r="E27" i="38"/>
  <c r="D27" i="38"/>
  <c r="P26" i="38"/>
  <c r="L26" i="38"/>
  <c r="E26" i="38"/>
  <c r="D26" i="38"/>
  <c r="P25" i="38"/>
  <c r="L25" i="38"/>
  <c r="E25" i="38"/>
  <c r="D25" i="38"/>
  <c r="P24" i="38"/>
  <c r="L24" i="38"/>
  <c r="E24" i="38"/>
  <c r="D24" i="38"/>
  <c r="P23" i="38"/>
  <c r="L23" i="38"/>
  <c r="E23" i="38"/>
  <c r="D23" i="38"/>
  <c r="P22" i="38"/>
  <c r="L22" i="38"/>
  <c r="E22" i="38"/>
  <c r="D22" i="38"/>
  <c r="P21" i="38"/>
  <c r="L21" i="38"/>
  <c r="E21" i="38"/>
  <c r="D21" i="38"/>
  <c r="P20" i="38"/>
  <c r="L20" i="38"/>
  <c r="E20" i="38"/>
  <c r="D20" i="38"/>
  <c r="P19" i="38"/>
  <c r="L19" i="38"/>
  <c r="E19" i="38"/>
  <c r="D19" i="38"/>
  <c r="P18" i="38"/>
  <c r="L18" i="38"/>
  <c r="E18" i="38"/>
  <c r="P17" i="38"/>
  <c r="L17" i="38"/>
  <c r="E17" i="38"/>
  <c r="D17" i="38"/>
  <c r="P16" i="38"/>
  <c r="L16" i="38"/>
  <c r="E16" i="38"/>
  <c r="D16" i="38"/>
  <c r="P15" i="38"/>
  <c r="L15" i="38"/>
  <c r="E15" i="38"/>
  <c r="D15" i="38"/>
  <c r="P14" i="38"/>
  <c r="L14" i="38"/>
  <c r="E14" i="38"/>
  <c r="D14" i="38"/>
  <c r="P13" i="38"/>
  <c r="L13" i="38"/>
  <c r="E13" i="38"/>
  <c r="D13" i="38"/>
  <c r="P12" i="38"/>
  <c r="L12" i="38"/>
  <c r="E12" i="38"/>
  <c r="D12" i="38"/>
  <c r="P11" i="38"/>
  <c r="L11" i="38"/>
  <c r="E11" i="38"/>
  <c r="F11" i="38" s="1"/>
  <c r="D11" i="38"/>
  <c r="P10" i="38"/>
  <c r="L10" i="38"/>
  <c r="E10" i="38"/>
  <c r="D10" i="38"/>
  <c r="P9" i="38"/>
  <c r="L9" i="38"/>
  <c r="E9" i="38"/>
  <c r="D9" i="38"/>
  <c r="P8" i="38"/>
  <c r="L8" i="38"/>
  <c r="E8" i="38"/>
  <c r="D8" i="38"/>
  <c r="F8" i="38" s="1"/>
  <c r="J8" i="38" s="1"/>
  <c r="W8" i="38" l="1"/>
  <c r="W35" i="38"/>
  <c r="K37" i="38"/>
  <c r="J37" i="38"/>
  <c r="W37" i="38" s="1"/>
  <c r="F26" i="38"/>
  <c r="K26" i="38" s="1"/>
  <c r="F27" i="38"/>
  <c r="O27" i="38" s="1"/>
  <c r="F29" i="38"/>
  <c r="K29" i="38" s="1"/>
  <c r="F30" i="38"/>
  <c r="N30" i="38" s="1"/>
  <c r="X30" i="38" s="1"/>
  <c r="F9" i="38"/>
  <c r="K9" i="38" s="1"/>
  <c r="F10" i="38"/>
  <c r="O10" i="38" s="1"/>
  <c r="F13" i="38"/>
  <c r="H13" i="38" s="1"/>
  <c r="F14" i="38"/>
  <c r="K14" i="38" s="1"/>
  <c r="F18" i="38"/>
  <c r="K18" i="38" s="1"/>
  <c r="F19" i="38"/>
  <c r="J19" i="38" s="1"/>
  <c r="W19" i="38" s="1"/>
  <c r="F21" i="38"/>
  <c r="K21" i="38" s="1"/>
  <c r="F22" i="38"/>
  <c r="K22" i="38" s="1"/>
  <c r="F25" i="38"/>
  <c r="H25" i="38" s="1"/>
  <c r="F33" i="38"/>
  <c r="O33" i="38" s="1"/>
  <c r="K34" i="38"/>
  <c r="F31" i="38"/>
  <c r="J31" i="38" s="1"/>
  <c r="W31" i="38" s="1"/>
  <c r="F23" i="38"/>
  <c r="J23" i="38" s="1"/>
  <c r="W23" i="38" s="1"/>
  <c r="F17" i="38"/>
  <c r="H17" i="38" s="1"/>
  <c r="F15" i="38"/>
  <c r="N15" i="38" s="1"/>
  <c r="X15" i="38" s="1"/>
  <c r="F12" i="38"/>
  <c r="H12" i="38" s="1"/>
  <c r="N10" i="38"/>
  <c r="X10" i="38" s="1"/>
  <c r="H10" i="38"/>
  <c r="K10" i="38"/>
  <c r="J10" i="38"/>
  <c r="W10" i="38" s="1"/>
  <c r="J13" i="38"/>
  <c r="W13" i="38" s="1"/>
  <c r="N11" i="38"/>
  <c r="X11" i="38" s="1"/>
  <c r="H11" i="38"/>
  <c r="H27" i="38"/>
  <c r="N14" i="38"/>
  <c r="X14" i="38" s="1"/>
  <c r="H14" i="38"/>
  <c r="O19" i="38"/>
  <c r="H22" i="38"/>
  <c r="K11" i="38"/>
  <c r="O14" i="38"/>
  <c r="O22" i="38"/>
  <c r="H29" i="38"/>
  <c r="N36" i="38"/>
  <c r="X36" i="38" s="1"/>
  <c r="H36" i="38"/>
  <c r="K36" i="38"/>
  <c r="O36" i="38"/>
  <c r="J36" i="38"/>
  <c r="W36" i="38" s="1"/>
  <c r="O11" i="38"/>
  <c r="N19" i="38"/>
  <c r="X19" i="38" s="1"/>
  <c r="H19" i="38"/>
  <c r="N8" i="38"/>
  <c r="X8" i="38" s="1"/>
  <c r="H8" i="38"/>
  <c r="O8" i="38"/>
  <c r="J11" i="38"/>
  <c r="W11" i="38" s="1"/>
  <c r="H30" i="38"/>
  <c r="N34" i="38"/>
  <c r="X34" i="38" s="1"/>
  <c r="H34" i="38"/>
  <c r="K8" i="38"/>
  <c r="J14" i="38"/>
  <c r="W14" i="38" s="1"/>
  <c r="K15" i="38"/>
  <c r="F16" i="38"/>
  <c r="K19" i="38"/>
  <c r="F20" i="38"/>
  <c r="J22" i="38"/>
  <c r="W22" i="38" s="1"/>
  <c r="F24" i="38"/>
  <c r="F28" i="38"/>
  <c r="J30" i="38"/>
  <c r="W30" i="38" s="1"/>
  <c r="F32" i="38"/>
  <c r="J34" i="38"/>
  <c r="W34" i="38" s="1"/>
  <c r="H37" i="38"/>
  <c r="O37" i="38"/>
  <c r="H38" i="37"/>
  <c r="H15" i="38" l="1"/>
  <c r="N33" i="38"/>
  <c r="X33" i="38" s="1"/>
  <c r="J26" i="38"/>
  <c r="W26" i="38" s="1"/>
  <c r="N26" i="38"/>
  <c r="X26" i="38" s="1"/>
  <c r="N27" i="38"/>
  <c r="X27" i="38" s="1"/>
  <c r="K27" i="38"/>
  <c r="J27" i="38"/>
  <c r="W27" i="38" s="1"/>
  <c r="N23" i="38"/>
  <c r="X23" i="38" s="1"/>
  <c r="N22" i="38"/>
  <c r="X22" i="38" s="1"/>
  <c r="O21" i="38"/>
  <c r="J21" i="38"/>
  <c r="W21" i="38" s="1"/>
  <c r="N21" i="38"/>
  <c r="X21" i="38" s="1"/>
  <c r="O17" i="38"/>
  <c r="H18" i="38"/>
  <c r="O15" i="38"/>
  <c r="N13" i="38"/>
  <c r="X13" i="38" s="1"/>
  <c r="K13" i="38"/>
  <c r="N12" i="38"/>
  <c r="X12" i="38" s="1"/>
  <c r="O9" i="38"/>
  <c r="J9" i="38"/>
  <c r="W9" i="38" s="1"/>
  <c r="N9" i="38"/>
  <c r="X9" i="38" s="1"/>
  <c r="J25" i="38"/>
  <c r="W25" i="38" s="1"/>
  <c r="K25" i="38"/>
  <c r="K31" i="38"/>
  <c r="J18" i="38"/>
  <c r="W18" i="38" s="1"/>
  <c r="O31" i="38"/>
  <c r="H31" i="38"/>
  <c r="N29" i="38"/>
  <c r="X29" i="38" s="1"/>
  <c r="N25" i="38"/>
  <c r="X25" i="38" s="1"/>
  <c r="O18" i="38"/>
  <c r="N18" i="38"/>
  <c r="X18" i="38" s="1"/>
  <c r="O13" i="38"/>
  <c r="H9" i="38"/>
  <c r="J29" i="38"/>
  <c r="W29" i="38" s="1"/>
  <c r="O30" i="38"/>
  <c r="K30" i="38"/>
  <c r="O29" i="38"/>
  <c r="O25" i="38"/>
  <c r="O26" i="38"/>
  <c r="H21" i="38"/>
  <c r="J15" i="38"/>
  <c r="W15" i="38" s="1"/>
  <c r="H26" i="38"/>
  <c r="N31" i="38"/>
  <c r="X31" i="38" s="1"/>
  <c r="K33" i="38"/>
  <c r="J33" i="38"/>
  <c r="W33" i="38" s="1"/>
  <c r="H33" i="38"/>
  <c r="K23" i="38"/>
  <c r="O23" i="38"/>
  <c r="H23" i="38"/>
  <c r="K17" i="38"/>
  <c r="J17" i="38"/>
  <c r="W17" i="38" s="1"/>
  <c r="N17" i="38"/>
  <c r="X17" i="38" s="1"/>
  <c r="J12" i="38"/>
  <c r="W12" i="38" s="1"/>
  <c r="K12" i="38"/>
  <c r="N32" i="38"/>
  <c r="X32" i="38" s="1"/>
  <c r="H32" i="38"/>
  <c r="J32" i="38"/>
  <c r="W32" i="38" s="1"/>
  <c r="O32" i="38"/>
  <c r="K32" i="38"/>
  <c r="N20" i="38"/>
  <c r="X20" i="38" s="1"/>
  <c r="H20" i="38"/>
  <c r="J20" i="38"/>
  <c r="W20" i="38" s="1"/>
  <c r="O20" i="38"/>
  <c r="K20" i="38"/>
  <c r="N28" i="38"/>
  <c r="X28" i="38" s="1"/>
  <c r="H28" i="38"/>
  <c r="K28" i="38"/>
  <c r="J28" i="38"/>
  <c r="W28" i="38" s="1"/>
  <c r="O28" i="38"/>
  <c r="N24" i="38"/>
  <c r="X24" i="38" s="1"/>
  <c r="H24" i="38"/>
  <c r="J24" i="38"/>
  <c r="W24" i="38" s="1"/>
  <c r="O24" i="38"/>
  <c r="K24" i="38"/>
  <c r="N16" i="38"/>
  <c r="X16" i="38" s="1"/>
  <c r="H16" i="38"/>
  <c r="J16" i="38"/>
  <c r="W16" i="38" s="1"/>
  <c r="K16" i="38"/>
  <c r="O16" i="38"/>
  <c r="J37" i="37"/>
  <c r="W37" i="37" s="1"/>
  <c r="F37" i="37"/>
  <c r="N37" i="37" s="1"/>
  <c r="X37" i="37" s="1"/>
  <c r="L36" i="37"/>
  <c r="F36" i="37"/>
  <c r="N36" i="37" s="1"/>
  <c r="X36" i="37" s="1"/>
  <c r="W35" i="37"/>
  <c r="O35" i="37"/>
  <c r="N35" i="37"/>
  <c r="X35" i="37" s="1"/>
  <c r="L35" i="37"/>
  <c r="K35" i="37"/>
  <c r="J35" i="37"/>
  <c r="H35" i="37"/>
  <c r="P34" i="37"/>
  <c r="L34" i="37"/>
  <c r="E34" i="37"/>
  <c r="D34" i="37"/>
  <c r="F34" i="37" s="1"/>
  <c r="P33" i="37"/>
  <c r="L33" i="37"/>
  <c r="E33" i="37"/>
  <c r="D33" i="37"/>
  <c r="P32" i="37"/>
  <c r="L32" i="37"/>
  <c r="E32" i="37"/>
  <c r="F32" i="37" s="1"/>
  <c r="D32" i="37"/>
  <c r="P31" i="37"/>
  <c r="L31" i="37"/>
  <c r="E31" i="37"/>
  <c r="D31" i="37"/>
  <c r="P30" i="37"/>
  <c r="L30" i="37"/>
  <c r="E30" i="37"/>
  <c r="D30" i="37"/>
  <c r="P29" i="37"/>
  <c r="L29" i="37"/>
  <c r="E29" i="37"/>
  <c r="F29" i="37" s="1"/>
  <c r="D29" i="37"/>
  <c r="P28" i="37"/>
  <c r="L28" i="37"/>
  <c r="E28" i="37"/>
  <c r="D28" i="37"/>
  <c r="F28" i="37" s="1"/>
  <c r="P27" i="37"/>
  <c r="L27" i="37"/>
  <c r="E27" i="37"/>
  <c r="D27" i="37"/>
  <c r="F27" i="37" s="1"/>
  <c r="P26" i="37"/>
  <c r="L26" i="37"/>
  <c r="E26" i="37"/>
  <c r="D26" i="37"/>
  <c r="F26" i="37" s="1"/>
  <c r="P25" i="37"/>
  <c r="L25" i="37"/>
  <c r="E25" i="37"/>
  <c r="D25" i="37"/>
  <c r="P24" i="37"/>
  <c r="L24" i="37"/>
  <c r="E24" i="37"/>
  <c r="D24" i="37"/>
  <c r="F24" i="37" s="1"/>
  <c r="P23" i="37"/>
  <c r="L23" i="37"/>
  <c r="E23" i="37"/>
  <c r="D23" i="37"/>
  <c r="P22" i="37"/>
  <c r="L22" i="37"/>
  <c r="E22" i="37"/>
  <c r="D22" i="37"/>
  <c r="P21" i="37"/>
  <c r="L21" i="37"/>
  <c r="E21" i="37"/>
  <c r="F21" i="37" s="1"/>
  <c r="D21" i="37"/>
  <c r="P20" i="37"/>
  <c r="L20" i="37"/>
  <c r="F20" i="37"/>
  <c r="E20" i="37"/>
  <c r="D20" i="37"/>
  <c r="P19" i="37"/>
  <c r="L19" i="37"/>
  <c r="E19" i="37"/>
  <c r="D19" i="37"/>
  <c r="P18" i="37"/>
  <c r="L18" i="37"/>
  <c r="E18" i="37"/>
  <c r="D18" i="37"/>
  <c r="P17" i="37"/>
  <c r="L17" i="37"/>
  <c r="E17" i="37"/>
  <c r="D17" i="37"/>
  <c r="P16" i="37"/>
  <c r="L16" i="37"/>
  <c r="E16" i="37"/>
  <c r="D16" i="37"/>
  <c r="P15" i="37"/>
  <c r="L15" i="37"/>
  <c r="E15" i="37"/>
  <c r="D15" i="37"/>
  <c r="P14" i="37"/>
  <c r="L14" i="37"/>
  <c r="E14" i="37"/>
  <c r="D14" i="37"/>
  <c r="P13" i="37"/>
  <c r="L13" i="37"/>
  <c r="E13" i="37"/>
  <c r="D13" i="37"/>
  <c r="P12" i="37"/>
  <c r="L12" i="37"/>
  <c r="E12" i="37"/>
  <c r="D12" i="37"/>
  <c r="P11" i="37"/>
  <c r="L11" i="37"/>
  <c r="E11" i="37"/>
  <c r="D11" i="37"/>
  <c r="P10" i="37"/>
  <c r="L10" i="37"/>
  <c r="E10" i="37"/>
  <c r="D10" i="37"/>
  <c r="P9" i="37"/>
  <c r="L9" i="37"/>
  <c r="E9" i="37"/>
  <c r="D9" i="37"/>
  <c r="P8" i="37"/>
  <c r="L8" i="37"/>
  <c r="E8" i="37"/>
  <c r="D8" i="37"/>
  <c r="F28" i="36"/>
  <c r="F25" i="37" l="1"/>
  <c r="F30" i="37"/>
  <c r="F31" i="37"/>
  <c r="N31" i="37" s="1"/>
  <c r="X31" i="37" s="1"/>
  <c r="F22" i="37"/>
  <c r="J22" i="37" s="1"/>
  <c r="W22" i="37" s="1"/>
  <c r="F23" i="37"/>
  <c r="F33" i="37"/>
  <c r="O37" i="37"/>
  <c r="J36" i="37"/>
  <c r="W36" i="37" s="1"/>
  <c r="H37" i="37"/>
  <c r="O36" i="37"/>
  <c r="K37" i="37"/>
  <c r="F8" i="37"/>
  <c r="H8" i="37" s="1"/>
  <c r="F9" i="37"/>
  <c r="J9" i="37" s="1"/>
  <c r="W9" i="37" s="1"/>
  <c r="F10" i="37"/>
  <c r="O10" i="37" s="1"/>
  <c r="F11" i="37"/>
  <c r="H11" i="37" s="1"/>
  <c r="F12" i="37"/>
  <c r="K12" i="37" s="1"/>
  <c r="F13" i="37"/>
  <c r="K13" i="37" s="1"/>
  <c r="F14" i="37"/>
  <c r="H14" i="37" s="1"/>
  <c r="F15" i="37"/>
  <c r="H15" i="37" s="1"/>
  <c r="F16" i="37"/>
  <c r="O16" i="37" s="1"/>
  <c r="F17" i="37"/>
  <c r="H17" i="37" s="1"/>
  <c r="F18" i="37"/>
  <c r="N18" i="37" s="1"/>
  <c r="X18" i="37" s="1"/>
  <c r="F19" i="37"/>
  <c r="K19" i="37" s="1"/>
  <c r="K8" i="37"/>
  <c r="K10" i="37"/>
  <c r="H10" i="37"/>
  <c r="J10" i="37"/>
  <c r="W10" i="37" s="1"/>
  <c r="N11" i="37"/>
  <c r="X11" i="37" s="1"/>
  <c r="N13" i="37"/>
  <c r="X13" i="37" s="1"/>
  <c r="N14" i="37"/>
  <c r="X14" i="37" s="1"/>
  <c r="O14" i="37"/>
  <c r="J15" i="37"/>
  <c r="W15" i="37" s="1"/>
  <c r="K16" i="37"/>
  <c r="K18" i="37"/>
  <c r="H18" i="37"/>
  <c r="O18" i="37"/>
  <c r="H19" i="37"/>
  <c r="O19" i="37"/>
  <c r="H9" i="37"/>
  <c r="K20" i="37"/>
  <c r="O20" i="37"/>
  <c r="J20" i="37"/>
  <c r="W20" i="37" s="1"/>
  <c r="N20" i="37"/>
  <c r="X20" i="37" s="1"/>
  <c r="H20" i="37"/>
  <c r="O22" i="37"/>
  <c r="K24" i="37"/>
  <c r="O24" i="37"/>
  <c r="J24" i="37"/>
  <c r="W24" i="37" s="1"/>
  <c r="N24" i="37"/>
  <c r="X24" i="37" s="1"/>
  <c r="H24" i="37"/>
  <c r="K26" i="37"/>
  <c r="O26" i="37"/>
  <c r="J26" i="37"/>
  <c r="W26" i="37" s="1"/>
  <c r="N26" i="37"/>
  <c r="X26" i="37" s="1"/>
  <c r="H26" i="37"/>
  <c r="K28" i="37"/>
  <c r="O28" i="37"/>
  <c r="J28" i="37"/>
  <c r="W28" i="37" s="1"/>
  <c r="N28" i="37"/>
  <c r="X28" i="37" s="1"/>
  <c r="H28" i="37"/>
  <c r="K30" i="37"/>
  <c r="O30" i="37"/>
  <c r="J30" i="37"/>
  <c r="W30" i="37" s="1"/>
  <c r="N30" i="37"/>
  <c r="X30" i="37" s="1"/>
  <c r="H30" i="37"/>
  <c r="K32" i="37"/>
  <c r="O32" i="37"/>
  <c r="J32" i="37"/>
  <c r="W32" i="37" s="1"/>
  <c r="N32" i="37"/>
  <c r="X32" i="37" s="1"/>
  <c r="H32" i="37"/>
  <c r="K34" i="37"/>
  <c r="O34" i="37"/>
  <c r="J34" i="37"/>
  <c r="W34" i="37" s="1"/>
  <c r="N34" i="37"/>
  <c r="X34" i="37" s="1"/>
  <c r="H34" i="37"/>
  <c r="K21" i="37"/>
  <c r="O21" i="37"/>
  <c r="J21" i="37"/>
  <c r="W21" i="37" s="1"/>
  <c r="N21" i="37"/>
  <c r="X21" i="37" s="1"/>
  <c r="H21" i="37"/>
  <c r="K23" i="37"/>
  <c r="O23" i="37"/>
  <c r="J23" i="37"/>
  <c r="W23" i="37" s="1"/>
  <c r="N23" i="37"/>
  <c r="X23" i="37" s="1"/>
  <c r="H23" i="37"/>
  <c r="K25" i="37"/>
  <c r="O25" i="37"/>
  <c r="J25" i="37"/>
  <c r="W25" i="37" s="1"/>
  <c r="N25" i="37"/>
  <c r="X25" i="37" s="1"/>
  <c r="H25" i="37"/>
  <c r="K27" i="37"/>
  <c r="O27" i="37"/>
  <c r="J27" i="37"/>
  <c r="W27" i="37" s="1"/>
  <c r="N27" i="37"/>
  <c r="X27" i="37" s="1"/>
  <c r="H27" i="37"/>
  <c r="K29" i="37"/>
  <c r="O29" i="37"/>
  <c r="J29" i="37"/>
  <c r="W29" i="37" s="1"/>
  <c r="N29" i="37"/>
  <c r="X29" i="37" s="1"/>
  <c r="H29" i="37"/>
  <c r="K31" i="37"/>
  <c r="O31" i="37"/>
  <c r="J31" i="37"/>
  <c r="W31" i="37" s="1"/>
  <c r="H31" i="37"/>
  <c r="K33" i="37"/>
  <c r="O33" i="37"/>
  <c r="J33" i="37"/>
  <c r="W33" i="37" s="1"/>
  <c r="N33" i="37"/>
  <c r="X33" i="37" s="1"/>
  <c r="H33" i="37"/>
  <c r="K36" i="37"/>
  <c r="H36" i="37"/>
  <c r="W37" i="36"/>
  <c r="X37" i="36"/>
  <c r="H22" i="37" l="1"/>
  <c r="K22" i="37"/>
  <c r="N22" i="37"/>
  <c r="X22" i="37" s="1"/>
  <c r="N19" i="37"/>
  <c r="X19" i="37" s="1"/>
  <c r="N17" i="37"/>
  <c r="X17" i="37" s="1"/>
  <c r="N15" i="37"/>
  <c r="X15" i="37" s="1"/>
  <c r="N12" i="37"/>
  <c r="X12" i="37" s="1"/>
  <c r="J16" i="37"/>
  <c r="W16" i="37" s="1"/>
  <c r="J11" i="37"/>
  <c r="W11" i="37" s="1"/>
  <c r="H16" i="37"/>
  <c r="O12" i="37"/>
  <c r="O8" i="37"/>
  <c r="J18" i="37"/>
  <c r="W18" i="37" s="1"/>
  <c r="N16" i="37"/>
  <c r="X16" i="37" s="1"/>
  <c r="J14" i="37"/>
  <c r="W14" i="37" s="1"/>
  <c r="K14" i="37"/>
  <c r="H12" i="37"/>
  <c r="N10" i="37"/>
  <c r="X10" i="37" s="1"/>
  <c r="N8" i="37"/>
  <c r="X8" i="37" s="1"/>
  <c r="J12" i="37"/>
  <c r="W12" i="37" s="1"/>
  <c r="J8" i="37"/>
  <c r="W8" i="37" s="1"/>
  <c r="N9" i="37"/>
  <c r="X9" i="37" s="1"/>
  <c r="O17" i="37"/>
  <c r="K17" i="37"/>
  <c r="O9" i="37"/>
  <c r="K9" i="37"/>
  <c r="J17" i="37"/>
  <c r="W17" i="37" s="1"/>
  <c r="J13" i="37"/>
  <c r="W13" i="37" s="1"/>
  <c r="J19" i="37"/>
  <c r="W19" i="37" s="1"/>
  <c r="O15" i="37"/>
  <c r="K15" i="37"/>
  <c r="H13" i="37"/>
  <c r="O11" i="37"/>
  <c r="K11" i="37"/>
  <c r="O13" i="37"/>
  <c r="F37" i="36"/>
  <c r="F36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9" i="36"/>
  <c r="F30" i="36"/>
  <c r="F31" i="36"/>
  <c r="F32" i="36"/>
  <c r="F33" i="36"/>
  <c r="F34" i="36"/>
  <c r="F38" i="36"/>
  <c r="X35" i="36" l="1"/>
  <c r="X36" i="36"/>
  <c r="W35" i="36"/>
  <c r="W36" i="36"/>
  <c r="L35" i="36"/>
  <c r="L36" i="36"/>
  <c r="L38" i="36"/>
  <c r="O35" i="36"/>
  <c r="K36" i="36"/>
  <c r="P38" i="36"/>
  <c r="E38" i="36"/>
  <c r="D38" i="36"/>
  <c r="P34" i="36"/>
  <c r="L34" i="36"/>
  <c r="E34" i="36"/>
  <c r="D34" i="36"/>
  <c r="P33" i="36"/>
  <c r="L33" i="36"/>
  <c r="E33" i="36"/>
  <c r="D33" i="36"/>
  <c r="P32" i="36"/>
  <c r="L32" i="36"/>
  <c r="E32" i="36"/>
  <c r="D32" i="36"/>
  <c r="P31" i="36"/>
  <c r="L31" i="36"/>
  <c r="E31" i="36"/>
  <c r="D31" i="36"/>
  <c r="P30" i="36"/>
  <c r="L30" i="36"/>
  <c r="E30" i="36"/>
  <c r="D30" i="36"/>
  <c r="P29" i="36"/>
  <c r="L29" i="36"/>
  <c r="E29" i="36"/>
  <c r="D29" i="36"/>
  <c r="P28" i="36"/>
  <c r="L28" i="36"/>
  <c r="E28" i="36"/>
  <c r="D28" i="36"/>
  <c r="P27" i="36"/>
  <c r="L27" i="36"/>
  <c r="E27" i="36"/>
  <c r="D27" i="36"/>
  <c r="P26" i="36"/>
  <c r="L26" i="36"/>
  <c r="E26" i="36"/>
  <c r="D26" i="36"/>
  <c r="P25" i="36"/>
  <c r="L25" i="36"/>
  <c r="E25" i="36"/>
  <c r="D25" i="36"/>
  <c r="P24" i="36"/>
  <c r="L24" i="36"/>
  <c r="E24" i="36"/>
  <c r="D24" i="36"/>
  <c r="P23" i="36"/>
  <c r="L23" i="36"/>
  <c r="E23" i="36"/>
  <c r="D23" i="36"/>
  <c r="P22" i="36"/>
  <c r="L22" i="36"/>
  <c r="E22" i="36"/>
  <c r="D22" i="36"/>
  <c r="P21" i="36"/>
  <c r="L21" i="36"/>
  <c r="E21" i="36"/>
  <c r="D21" i="36"/>
  <c r="P20" i="36"/>
  <c r="L20" i="36"/>
  <c r="E20" i="36"/>
  <c r="D20" i="36"/>
  <c r="P19" i="36"/>
  <c r="L19" i="36"/>
  <c r="E19" i="36"/>
  <c r="D19" i="36"/>
  <c r="P18" i="36"/>
  <c r="L18" i="36"/>
  <c r="E18" i="36"/>
  <c r="D18" i="36"/>
  <c r="P17" i="36"/>
  <c r="L17" i="36"/>
  <c r="E17" i="36"/>
  <c r="D17" i="36"/>
  <c r="P16" i="36"/>
  <c r="L16" i="36"/>
  <c r="E16" i="36"/>
  <c r="D16" i="36"/>
  <c r="P15" i="36"/>
  <c r="L15" i="36"/>
  <c r="E15" i="36"/>
  <c r="D15" i="36"/>
  <c r="P14" i="36"/>
  <c r="L14" i="36"/>
  <c r="E14" i="36"/>
  <c r="D14" i="36"/>
  <c r="P13" i="36"/>
  <c r="L13" i="36"/>
  <c r="E13" i="36"/>
  <c r="D13" i="36"/>
  <c r="P12" i="36"/>
  <c r="L12" i="36"/>
  <c r="E12" i="36"/>
  <c r="D12" i="36"/>
  <c r="P11" i="36"/>
  <c r="L11" i="36"/>
  <c r="E11" i="36"/>
  <c r="D11" i="36"/>
  <c r="P10" i="36"/>
  <c r="L10" i="36"/>
  <c r="E10" i="36"/>
  <c r="D10" i="36"/>
  <c r="P9" i="36"/>
  <c r="L9" i="36"/>
  <c r="E9" i="36"/>
  <c r="D9" i="36"/>
  <c r="P8" i="36"/>
  <c r="L8" i="36"/>
  <c r="E8" i="36"/>
  <c r="D8" i="36"/>
  <c r="F8" i="36" s="1"/>
  <c r="K37" i="36" l="1"/>
  <c r="J37" i="36"/>
  <c r="O37" i="36"/>
  <c r="H37" i="36"/>
  <c r="N37" i="36"/>
  <c r="O38" i="36"/>
  <c r="K38" i="36"/>
  <c r="N38" i="36"/>
  <c r="J38" i="36"/>
  <c r="H38" i="36"/>
  <c r="K14" i="36"/>
  <c r="H17" i="36"/>
  <c r="O29" i="36"/>
  <c r="H35" i="36"/>
  <c r="X38" i="36"/>
  <c r="N36" i="36"/>
  <c r="J30" i="36"/>
  <c r="W30" i="36" s="1"/>
  <c r="N33" i="36"/>
  <c r="X33" i="36" s="1"/>
  <c r="J36" i="36"/>
  <c r="N35" i="36"/>
  <c r="J35" i="36"/>
  <c r="O36" i="36"/>
  <c r="H19" i="36"/>
  <c r="K20" i="36"/>
  <c r="H21" i="36"/>
  <c r="J23" i="36"/>
  <c r="O24" i="36"/>
  <c r="J25" i="36"/>
  <c r="W25" i="36" s="1"/>
  <c r="H27" i="36"/>
  <c r="K28" i="36"/>
  <c r="H36" i="36"/>
  <c r="K35" i="36"/>
  <c r="W38" i="36"/>
  <c r="K18" i="36"/>
  <c r="N34" i="36"/>
  <c r="X34" i="36" s="1"/>
  <c r="K22" i="36"/>
  <c r="N10" i="36"/>
  <c r="X10" i="36" s="1"/>
  <c r="J15" i="36"/>
  <c r="W15" i="36" s="1"/>
  <c r="O16" i="36"/>
  <c r="H26" i="36"/>
  <c r="N31" i="36"/>
  <c r="X31" i="36" s="1"/>
  <c r="H32" i="36"/>
  <c r="N8" i="36"/>
  <c r="X8" i="36" s="1"/>
  <c r="H8" i="36"/>
  <c r="O8" i="36"/>
  <c r="K8" i="36"/>
  <c r="J8" i="36"/>
  <c r="W8" i="36" s="1"/>
  <c r="N11" i="36"/>
  <c r="X11" i="36" s="1"/>
  <c r="H11" i="36"/>
  <c r="J11" i="36"/>
  <c r="W11" i="36" s="1"/>
  <c r="O11" i="36"/>
  <c r="K11" i="36"/>
  <c r="J28" i="36"/>
  <c r="W28" i="36" s="1"/>
  <c r="N14" i="36"/>
  <c r="X14" i="36" s="1"/>
  <c r="H14" i="36"/>
  <c r="J14" i="36"/>
  <c r="W14" i="36" s="1"/>
  <c r="O14" i="36"/>
  <c r="N12" i="36"/>
  <c r="X12" i="36" s="1"/>
  <c r="H12" i="36"/>
  <c r="O12" i="36"/>
  <c r="K12" i="36"/>
  <c r="J12" i="36"/>
  <c r="W12" i="36" s="1"/>
  <c r="N9" i="36"/>
  <c r="X9" i="36" s="1"/>
  <c r="H9" i="36"/>
  <c r="O9" i="36"/>
  <c r="N13" i="36"/>
  <c r="X13" i="36" s="1"/>
  <c r="H13" i="36"/>
  <c r="O13" i="36"/>
  <c r="N17" i="36"/>
  <c r="X17" i="36" s="1"/>
  <c r="H29" i="36"/>
  <c r="J9" i="36"/>
  <c r="W9" i="36" s="1"/>
  <c r="J13" i="36"/>
  <c r="W13" i="36" s="1"/>
  <c r="J17" i="36"/>
  <c r="W17" i="36" s="1"/>
  <c r="J29" i="36"/>
  <c r="W29" i="36" s="1"/>
  <c r="K9" i="36"/>
  <c r="K13" i="36"/>
  <c r="K17" i="36"/>
  <c r="K29" i="36"/>
  <c r="W9" i="34"/>
  <c r="W10" i="34"/>
  <c r="W11" i="34"/>
  <c r="W12" i="34"/>
  <c r="W13" i="34"/>
  <c r="W14" i="34"/>
  <c r="W15" i="34"/>
  <c r="W17" i="34"/>
  <c r="W19" i="34"/>
  <c r="W20" i="34"/>
  <c r="W21" i="34"/>
  <c r="W22" i="34"/>
  <c r="W23" i="34"/>
  <c r="W24" i="34"/>
  <c r="W25" i="34"/>
  <c r="W26" i="34"/>
  <c r="W27" i="34"/>
  <c r="W28" i="34"/>
  <c r="W29" i="34"/>
  <c r="W30" i="34"/>
  <c r="W31" i="34"/>
  <c r="W32" i="34"/>
  <c r="W33" i="34"/>
  <c r="W34" i="34"/>
  <c r="W35" i="34"/>
  <c r="P35" i="34"/>
  <c r="L35" i="34"/>
  <c r="E35" i="34"/>
  <c r="D35" i="34"/>
  <c r="P34" i="34"/>
  <c r="L34" i="34"/>
  <c r="E34" i="34"/>
  <c r="D34" i="34"/>
  <c r="P33" i="34"/>
  <c r="L33" i="34"/>
  <c r="E33" i="34"/>
  <c r="D33" i="34"/>
  <c r="P32" i="34"/>
  <c r="L32" i="34"/>
  <c r="E32" i="34"/>
  <c r="D32" i="34"/>
  <c r="P31" i="34"/>
  <c r="L31" i="34"/>
  <c r="E31" i="34"/>
  <c r="D31" i="34"/>
  <c r="P30" i="34"/>
  <c r="L30" i="34"/>
  <c r="E30" i="34"/>
  <c r="D30" i="34"/>
  <c r="P29" i="34"/>
  <c r="L29" i="34"/>
  <c r="E29" i="34"/>
  <c r="D29" i="34"/>
  <c r="P28" i="34"/>
  <c r="L28" i="34"/>
  <c r="E28" i="34"/>
  <c r="D28" i="34"/>
  <c r="P27" i="34"/>
  <c r="L27" i="34"/>
  <c r="E27" i="34"/>
  <c r="D27" i="34"/>
  <c r="P26" i="34"/>
  <c r="L26" i="34"/>
  <c r="E26" i="34"/>
  <c r="D26" i="34"/>
  <c r="P25" i="34"/>
  <c r="L25" i="34"/>
  <c r="E25" i="34"/>
  <c r="D25" i="34"/>
  <c r="P24" i="34"/>
  <c r="L24" i="34"/>
  <c r="E24" i="34"/>
  <c r="D24" i="34"/>
  <c r="P23" i="34"/>
  <c r="L23" i="34"/>
  <c r="E23" i="34"/>
  <c r="D23" i="34"/>
  <c r="P22" i="34"/>
  <c r="L22" i="34"/>
  <c r="E22" i="34"/>
  <c r="D22" i="34"/>
  <c r="P21" i="34"/>
  <c r="L21" i="34"/>
  <c r="E21" i="34"/>
  <c r="D21" i="34"/>
  <c r="P20" i="34"/>
  <c r="L20" i="34"/>
  <c r="E20" i="34"/>
  <c r="D20" i="34"/>
  <c r="P19" i="34"/>
  <c r="L19" i="34"/>
  <c r="E19" i="34"/>
  <c r="D19" i="34"/>
  <c r="P18" i="34"/>
  <c r="L18" i="34"/>
  <c r="W18" i="34" s="1"/>
  <c r="E18" i="34"/>
  <c r="D18" i="34"/>
  <c r="P17" i="34"/>
  <c r="L17" i="34"/>
  <c r="E17" i="34"/>
  <c r="D17" i="34"/>
  <c r="P16" i="34"/>
  <c r="L16" i="34"/>
  <c r="W16" i="34" s="1"/>
  <c r="E16" i="34"/>
  <c r="D16" i="34"/>
  <c r="P15" i="34"/>
  <c r="L15" i="34"/>
  <c r="E15" i="34"/>
  <c r="D15" i="34"/>
  <c r="P14" i="34"/>
  <c r="L14" i="34"/>
  <c r="E14" i="34"/>
  <c r="D14" i="34"/>
  <c r="P13" i="34"/>
  <c r="L13" i="34"/>
  <c r="E13" i="34"/>
  <c r="D13" i="34"/>
  <c r="P12" i="34"/>
  <c r="L12" i="34"/>
  <c r="E12" i="34"/>
  <c r="D12" i="34"/>
  <c r="P11" i="34"/>
  <c r="L11" i="34"/>
  <c r="E11" i="34"/>
  <c r="D11" i="34"/>
  <c r="P10" i="34"/>
  <c r="L10" i="34"/>
  <c r="E10" i="34"/>
  <c r="D10" i="34"/>
  <c r="P9" i="34"/>
  <c r="L9" i="34"/>
  <c r="E9" i="34"/>
  <c r="D9" i="34"/>
  <c r="P8" i="34"/>
  <c r="L8" i="34"/>
  <c r="E8" i="34"/>
  <c r="D8" i="34"/>
  <c r="N23" i="36" l="1"/>
  <c r="X23" i="36" s="1"/>
  <c r="O22" i="36"/>
  <c r="O20" i="36"/>
  <c r="H23" i="36"/>
  <c r="O28" i="36"/>
  <c r="N29" i="36"/>
  <c r="X29" i="36" s="1"/>
  <c r="O17" i="36"/>
  <c r="K30" i="36"/>
  <c r="N26" i="36"/>
  <c r="X26" i="36" s="1"/>
  <c r="K21" i="36"/>
  <c r="W21" i="36" s="1"/>
  <c r="N21" i="36"/>
  <c r="X21" i="36" s="1"/>
  <c r="H22" i="36"/>
  <c r="H30" i="36"/>
  <c r="J21" i="36"/>
  <c r="O27" i="36"/>
  <c r="K27" i="36"/>
  <c r="O26" i="36"/>
  <c r="N27" i="36"/>
  <c r="X27" i="36" s="1"/>
  <c r="O30" i="36"/>
  <c r="O33" i="36"/>
  <c r="K33" i="36"/>
  <c r="H33" i="36"/>
  <c r="O21" i="36"/>
  <c r="J26" i="36"/>
  <c r="W26" i="36" s="1"/>
  <c r="J27" i="36"/>
  <c r="W27" i="36" s="1"/>
  <c r="N30" i="36"/>
  <c r="X30" i="36" s="1"/>
  <c r="N24" i="36"/>
  <c r="X24" i="36" s="1"/>
  <c r="J33" i="36"/>
  <c r="W33" i="36" s="1"/>
  <c r="N32" i="36"/>
  <c r="X32" i="36" s="1"/>
  <c r="K23" i="36"/>
  <c r="W23" i="36" s="1"/>
  <c r="H28" i="36"/>
  <c r="O31" i="36"/>
  <c r="H15" i="36"/>
  <c r="N22" i="36"/>
  <c r="X22" i="36" s="1"/>
  <c r="O23" i="36"/>
  <c r="N28" i="36"/>
  <c r="X28" i="36" s="1"/>
  <c r="N19" i="36"/>
  <c r="X19" i="36" s="1"/>
  <c r="J34" i="36"/>
  <c r="W34" i="36" s="1"/>
  <c r="H18" i="36"/>
  <c r="K19" i="36"/>
  <c r="O25" i="36"/>
  <c r="N15" i="36"/>
  <c r="X15" i="36" s="1"/>
  <c r="J24" i="36"/>
  <c r="W24" i="36" s="1"/>
  <c r="K32" i="36"/>
  <c r="J10" i="36"/>
  <c r="W10" i="36" s="1"/>
  <c r="H24" i="36"/>
  <c r="N18" i="36"/>
  <c r="X18" i="36" s="1"/>
  <c r="O19" i="36"/>
  <c r="H25" i="36"/>
  <c r="K25" i="36"/>
  <c r="N25" i="36"/>
  <c r="X25" i="36" s="1"/>
  <c r="N16" i="36"/>
  <c r="X16" i="36" s="1"/>
  <c r="K24" i="36"/>
  <c r="J20" i="36"/>
  <c r="W20" i="36" s="1"/>
  <c r="N20" i="36"/>
  <c r="X20" i="36" s="1"/>
  <c r="J19" i="36"/>
  <c r="W19" i="36" s="1"/>
  <c r="H20" i="36"/>
  <c r="J32" i="36"/>
  <c r="W32" i="36" s="1"/>
  <c r="K15" i="36"/>
  <c r="O18" i="36"/>
  <c r="J16" i="36"/>
  <c r="W16" i="36" s="1"/>
  <c r="O32" i="36"/>
  <c r="K16" i="36"/>
  <c r="O15" i="36"/>
  <c r="H34" i="36"/>
  <c r="J18" i="36"/>
  <c r="W18" i="36" s="1"/>
  <c r="K34" i="36"/>
  <c r="H16" i="36"/>
  <c r="J31" i="36"/>
  <c r="W31" i="36" s="1"/>
  <c r="K10" i="36"/>
  <c r="H31" i="36"/>
  <c r="K26" i="36"/>
  <c r="H10" i="36"/>
  <c r="J22" i="36"/>
  <c r="W22" i="36" s="1"/>
  <c r="K31" i="36"/>
  <c r="O10" i="36"/>
  <c r="O34" i="36"/>
  <c r="F8" i="34"/>
  <c r="O8" i="34" s="1"/>
  <c r="F9" i="34"/>
  <c r="K9" i="34" s="1"/>
  <c r="F10" i="34"/>
  <c r="O10" i="34" s="1"/>
  <c r="F11" i="34"/>
  <c r="N11" i="34" s="1"/>
  <c r="F12" i="34"/>
  <c r="K12" i="34" s="1"/>
  <c r="F13" i="34"/>
  <c r="J13" i="34" s="1"/>
  <c r="F14" i="34"/>
  <c r="O14" i="34" s="1"/>
  <c r="F15" i="34"/>
  <c r="N15" i="34" s="1"/>
  <c r="X15" i="34" s="1"/>
  <c r="F16" i="34"/>
  <c r="H16" i="34" s="1"/>
  <c r="F17" i="34"/>
  <c r="J17" i="34" s="1"/>
  <c r="F18" i="34"/>
  <c r="K18" i="34" s="1"/>
  <c r="F19" i="34"/>
  <c r="N19" i="34" s="1"/>
  <c r="X19" i="34" s="1"/>
  <c r="F20" i="34"/>
  <c r="K20" i="34" s="1"/>
  <c r="F24" i="34"/>
  <c r="K24" i="34" s="1"/>
  <c r="F28" i="34"/>
  <c r="K28" i="34" s="1"/>
  <c r="F32" i="34"/>
  <c r="J32" i="34" s="1"/>
  <c r="F33" i="34"/>
  <c r="K33" i="34" s="1"/>
  <c r="F21" i="34"/>
  <c r="N21" i="34" s="1"/>
  <c r="X21" i="34" s="1"/>
  <c r="F25" i="34"/>
  <c r="J25" i="34" s="1"/>
  <c r="F29" i="34"/>
  <c r="J29" i="34" s="1"/>
  <c r="F34" i="34"/>
  <c r="O34" i="34" s="1"/>
  <c r="F22" i="34"/>
  <c r="J22" i="34" s="1"/>
  <c r="F26" i="34"/>
  <c r="N26" i="34" s="1"/>
  <c r="X26" i="34" s="1"/>
  <c r="F30" i="34"/>
  <c r="N30" i="34" s="1"/>
  <c r="X30" i="34" s="1"/>
  <c r="F23" i="34"/>
  <c r="J23" i="34" s="1"/>
  <c r="F27" i="34"/>
  <c r="J27" i="34" s="1"/>
  <c r="F31" i="34"/>
  <c r="O31" i="34" s="1"/>
  <c r="F35" i="34"/>
  <c r="K35" i="34" s="1"/>
  <c r="J10" i="34"/>
  <c r="K10" i="34"/>
  <c r="H10" i="34"/>
  <c r="J12" i="34"/>
  <c r="O18" i="34"/>
  <c r="J18" i="34"/>
  <c r="H18" i="34"/>
  <c r="N18" i="34"/>
  <c r="X18" i="34" s="1"/>
  <c r="J14" i="34"/>
  <c r="K14" i="34"/>
  <c r="H14" i="34"/>
  <c r="J21" i="34"/>
  <c r="O22" i="34"/>
  <c r="O27" i="34"/>
  <c r="N27" i="34"/>
  <c r="X27" i="34" s="1"/>
  <c r="J28" i="34"/>
  <c r="N28" i="34"/>
  <c r="X28" i="34" s="1"/>
  <c r="H39" i="36" l="1"/>
  <c r="H33" i="34"/>
  <c r="N35" i="34"/>
  <c r="X35" i="34" s="1"/>
  <c r="O30" i="34"/>
  <c r="K16" i="34"/>
  <c r="J11" i="34"/>
  <c r="H20" i="34"/>
  <c r="J8" i="34"/>
  <c r="W8" i="34" s="1"/>
  <c r="N33" i="34"/>
  <c r="X33" i="34" s="1"/>
  <c r="J16" i="34"/>
  <c r="J30" i="34"/>
  <c r="O20" i="34"/>
  <c r="H12" i="34"/>
  <c r="J33" i="34"/>
  <c r="N29" i="34"/>
  <c r="X29" i="34" s="1"/>
  <c r="N20" i="34"/>
  <c r="X20" i="34" s="1"/>
  <c r="N16" i="34"/>
  <c r="X16" i="34" s="1"/>
  <c r="O16" i="34"/>
  <c r="O12" i="34"/>
  <c r="X12" i="34" s="1"/>
  <c r="N8" i="34"/>
  <c r="X8" i="34" s="1"/>
  <c r="O33" i="34"/>
  <c r="O29" i="34"/>
  <c r="J20" i="34"/>
  <c r="N12" i="34"/>
  <c r="K8" i="34"/>
  <c r="O26" i="34"/>
  <c r="J15" i="34"/>
  <c r="O28" i="34"/>
  <c r="N22" i="34"/>
  <c r="X22" i="34" s="1"/>
  <c r="N14" i="34"/>
  <c r="X14" i="34" s="1"/>
  <c r="N10" i="34"/>
  <c r="X10" i="34" s="1"/>
  <c r="N24" i="34"/>
  <c r="X24" i="34" s="1"/>
  <c r="J19" i="34"/>
  <c r="J31" i="34"/>
  <c r="N25" i="34"/>
  <c r="X25" i="34" s="1"/>
  <c r="N32" i="34"/>
  <c r="X32" i="34" s="1"/>
  <c r="J26" i="34"/>
  <c r="K19" i="34"/>
  <c r="H13" i="34"/>
  <c r="N23" i="34"/>
  <c r="X23" i="34" s="1"/>
  <c r="H34" i="34"/>
  <c r="O13" i="34"/>
  <c r="N9" i="34"/>
  <c r="X9" i="34" s="1"/>
  <c r="N17" i="34"/>
  <c r="X17" i="34" s="1"/>
  <c r="O25" i="34"/>
  <c r="O32" i="34"/>
  <c r="J34" i="34"/>
  <c r="K11" i="34"/>
  <c r="O9" i="34"/>
  <c r="O17" i="34"/>
  <c r="H8" i="34"/>
  <c r="J24" i="34"/>
  <c r="O35" i="34"/>
  <c r="N13" i="34"/>
  <c r="X13" i="34" s="1"/>
  <c r="H9" i="34"/>
  <c r="H17" i="34"/>
  <c r="H24" i="34"/>
  <c r="K32" i="34"/>
  <c r="H32" i="34"/>
  <c r="H19" i="34"/>
  <c r="O19" i="34"/>
  <c r="K13" i="34"/>
  <c r="H11" i="34"/>
  <c r="O11" i="34"/>
  <c r="X11" i="34" s="1"/>
  <c r="J9" i="34"/>
  <c r="K17" i="34"/>
  <c r="H15" i="34"/>
  <c r="O15" i="34"/>
  <c r="K15" i="34"/>
  <c r="O24" i="34"/>
  <c r="H28" i="34"/>
  <c r="K23" i="34"/>
  <c r="H23" i="34"/>
  <c r="K26" i="34"/>
  <c r="H26" i="34"/>
  <c r="O23" i="34"/>
  <c r="J35" i="34"/>
  <c r="N34" i="34"/>
  <c r="X34" i="34" s="1"/>
  <c r="K22" i="34"/>
  <c r="H22" i="34"/>
  <c r="K25" i="34"/>
  <c r="H25" i="34"/>
  <c r="K31" i="34"/>
  <c r="H31" i="34"/>
  <c r="K21" i="34"/>
  <c r="H21" i="34"/>
  <c r="N31" i="34"/>
  <c r="X31" i="34" s="1"/>
  <c r="O21" i="34"/>
  <c r="H35" i="34"/>
  <c r="K34" i="34"/>
  <c r="K27" i="34"/>
  <c r="H27" i="34"/>
  <c r="K30" i="34"/>
  <c r="H30" i="34"/>
  <c r="K29" i="34"/>
  <c r="H29" i="34"/>
  <c r="X37" i="32"/>
  <c r="X36" i="32"/>
  <c r="W8" i="32"/>
  <c r="H36" i="34" l="1"/>
  <c r="P38" i="33"/>
  <c r="L38" i="33"/>
  <c r="E38" i="33"/>
  <c r="D38" i="33"/>
  <c r="P37" i="33"/>
  <c r="L37" i="33"/>
  <c r="E37" i="33"/>
  <c r="D37" i="33"/>
  <c r="P36" i="33"/>
  <c r="L36" i="33"/>
  <c r="E36" i="33"/>
  <c r="D36" i="33"/>
  <c r="P35" i="33"/>
  <c r="L35" i="33"/>
  <c r="E35" i="33"/>
  <c r="D35" i="33"/>
  <c r="P34" i="33"/>
  <c r="L34" i="33"/>
  <c r="E34" i="33"/>
  <c r="D34" i="33"/>
  <c r="F34" i="33" s="1"/>
  <c r="K34" i="33" s="1"/>
  <c r="P33" i="33"/>
  <c r="L33" i="33"/>
  <c r="E33" i="33"/>
  <c r="D33" i="33"/>
  <c r="P32" i="33"/>
  <c r="L32" i="33"/>
  <c r="E32" i="33"/>
  <c r="D32" i="33"/>
  <c r="F32" i="33" s="1"/>
  <c r="K32" i="33" s="1"/>
  <c r="P31" i="33"/>
  <c r="L31" i="33"/>
  <c r="E31" i="33"/>
  <c r="D31" i="33"/>
  <c r="F31" i="33" s="1"/>
  <c r="K31" i="33" s="1"/>
  <c r="P30" i="33"/>
  <c r="L30" i="33"/>
  <c r="E30" i="33"/>
  <c r="D30" i="33"/>
  <c r="P29" i="33"/>
  <c r="L29" i="33"/>
  <c r="E29" i="33"/>
  <c r="D29" i="33"/>
  <c r="P28" i="33"/>
  <c r="L28" i="33"/>
  <c r="E28" i="33"/>
  <c r="D28" i="33"/>
  <c r="P27" i="33"/>
  <c r="L27" i="33"/>
  <c r="E27" i="33"/>
  <c r="D27" i="33"/>
  <c r="P26" i="33"/>
  <c r="L26" i="33"/>
  <c r="E26" i="33"/>
  <c r="D26" i="33"/>
  <c r="P25" i="33"/>
  <c r="L25" i="33"/>
  <c r="E25" i="33"/>
  <c r="D25" i="33"/>
  <c r="P24" i="33"/>
  <c r="L24" i="33"/>
  <c r="E24" i="33"/>
  <c r="D24" i="33"/>
  <c r="P23" i="33"/>
  <c r="L23" i="33"/>
  <c r="E23" i="33"/>
  <c r="D23" i="33"/>
  <c r="P22" i="33"/>
  <c r="L22" i="33"/>
  <c r="E22" i="33"/>
  <c r="D22" i="33"/>
  <c r="P21" i="33"/>
  <c r="L21" i="33"/>
  <c r="E21" i="33"/>
  <c r="D21" i="33"/>
  <c r="P20" i="33"/>
  <c r="L20" i="33"/>
  <c r="E20" i="33"/>
  <c r="D20" i="33"/>
  <c r="P19" i="33"/>
  <c r="L19" i="33"/>
  <c r="E19" i="33"/>
  <c r="D19" i="33"/>
  <c r="P18" i="33"/>
  <c r="L18" i="33"/>
  <c r="E18" i="33"/>
  <c r="D18" i="33"/>
  <c r="P17" i="33"/>
  <c r="L17" i="33"/>
  <c r="E17" i="33"/>
  <c r="D17" i="33"/>
  <c r="P16" i="33"/>
  <c r="L16" i="33"/>
  <c r="E16" i="33"/>
  <c r="D16" i="33"/>
  <c r="P15" i="33"/>
  <c r="L15" i="33"/>
  <c r="E15" i="33"/>
  <c r="D15" i="33"/>
  <c r="P14" i="33"/>
  <c r="L14" i="33"/>
  <c r="E14" i="33"/>
  <c r="D14" i="33"/>
  <c r="P13" i="33"/>
  <c r="L13" i="33"/>
  <c r="E13" i="33"/>
  <c r="D13" i="33"/>
  <c r="P12" i="33"/>
  <c r="L12" i="33"/>
  <c r="E12" i="33"/>
  <c r="D12" i="33"/>
  <c r="P11" i="33"/>
  <c r="L11" i="33"/>
  <c r="E11" i="33"/>
  <c r="D11" i="33"/>
  <c r="P10" i="33"/>
  <c r="L10" i="33"/>
  <c r="E10" i="33"/>
  <c r="D10" i="33"/>
  <c r="P9" i="33"/>
  <c r="L9" i="33"/>
  <c r="E9" i="33"/>
  <c r="D9" i="33"/>
  <c r="P8" i="33"/>
  <c r="L8" i="33"/>
  <c r="E8" i="33"/>
  <c r="D8" i="33"/>
  <c r="F8" i="33" s="1"/>
  <c r="K8" i="33" s="1"/>
  <c r="F28" i="33" l="1"/>
  <c r="N28" i="33" s="1"/>
  <c r="X28" i="33" s="1"/>
  <c r="F30" i="33"/>
  <c r="K30" i="33" s="1"/>
  <c r="F38" i="33"/>
  <c r="K38" i="33" s="1"/>
  <c r="F29" i="33"/>
  <c r="N29" i="33" s="1"/>
  <c r="X29" i="33" s="1"/>
  <c r="F10" i="33"/>
  <c r="K10" i="33" s="1"/>
  <c r="F11" i="33"/>
  <c r="K11" i="33" s="1"/>
  <c r="F15" i="33"/>
  <c r="K15" i="33" s="1"/>
  <c r="F18" i="33"/>
  <c r="K18" i="33" s="1"/>
  <c r="F22" i="33"/>
  <c r="K22" i="33" s="1"/>
  <c r="F23" i="33"/>
  <c r="K23" i="33" s="1"/>
  <c r="F26" i="33"/>
  <c r="K26" i="33" s="1"/>
  <c r="F27" i="33"/>
  <c r="K27" i="33" s="1"/>
  <c r="F13" i="33"/>
  <c r="J13" i="33" s="1"/>
  <c r="F14" i="33"/>
  <c r="K14" i="33" s="1"/>
  <c r="F19" i="33"/>
  <c r="K19" i="33" s="1"/>
  <c r="F12" i="33"/>
  <c r="O12" i="33" s="1"/>
  <c r="F25" i="33"/>
  <c r="J25" i="33" s="1"/>
  <c r="W25" i="33" s="1"/>
  <c r="F20" i="33"/>
  <c r="H20" i="33" s="1"/>
  <c r="F16" i="33"/>
  <c r="J16" i="33" s="1"/>
  <c r="W16" i="33" s="1"/>
  <c r="F17" i="33"/>
  <c r="J17" i="33" s="1"/>
  <c r="W17" i="33" s="1"/>
  <c r="F37" i="33"/>
  <c r="K37" i="33" s="1"/>
  <c r="F9" i="33"/>
  <c r="H9" i="33" s="1"/>
  <c r="F24" i="33"/>
  <c r="N24" i="33" s="1"/>
  <c r="X24" i="33" s="1"/>
  <c r="F33" i="33"/>
  <c r="H33" i="33" s="1"/>
  <c r="F21" i="33"/>
  <c r="J21" i="33" s="1"/>
  <c r="W21" i="33" s="1"/>
  <c r="F35" i="33"/>
  <c r="J35" i="33" s="1"/>
  <c r="W35" i="33" s="1"/>
  <c r="F36" i="33"/>
  <c r="K36" i="33" s="1"/>
  <c r="K17" i="33"/>
  <c r="O13" i="33"/>
  <c r="O8" i="33"/>
  <c r="J8" i="33"/>
  <c r="W8" i="33" s="1"/>
  <c r="N8" i="33"/>
  <c r="X8" i="33" s="1"/>
  <c r="H8" i="33"/>
  <c r="O32" i="33"/>
  <c r="J32" i="33"/>
  <c r="W32" i="33" s="1"/>
  <c r="N32" i="33"/>
  <c r="X32" i="33" s="1"/>
  <c r="H32" i="33"/>
  <c r="O34" i="33"/>
  <c r="J34" i="33"/>
  <c r="W34" i="33" s="1"/>
  <c r="N34" i="33"/>
  <c r="X34" i="33" s="1"/>
  <c r="H34" i="33"/>
  <c r="O31" i="33"/>
  <c r="J31" i="33"/>
  <c r="W31" i="33" s="1"/>
  <c r="N31" i="33"/>
  <c r="X31" i="33" s="1"/>
  <c r="H31" i="33"/>
  <c r="P37" i="32"/>
  <c r="L37" i="32"/>
  <c r="P8" i="32"/>
  <c r="L24" i="32"/>
  <c r="P9" i="32"/>
  <c r="P10" i="32"/>
  <c r="P11" i="32"/>
  <c r="P12" i="32"/>
  <c r="P13" i="32"/>
  <c r="P14" i="32"/>
  <c r="P15" i="32"/>
  <c r="P16" i="32"/>
  <c r="P17" i="32"/>
  <c r="P18" i="32"/>
  <c r="P19" i="32"/>
  <c r="P20" i="32"/>
  <c r="P21" i="32"/>
  <c r="P22" i="32"/>
  <c r="P23" i="32"/>
  <c r="P24" i="32"/>
  <c r="P25" i="32"/>
  <c r="P26" i="32"/>
  <c r="P27" i="32"/>
  <c r="P28" i="32"/>
  <c r="P29" i="32"/>
  <c r="P30" i="32"/>
  <c r="P31" i="32"/>
  <c r="P32" i="32"/>
  <c r="P33" i="32"/>
  <c r="P34" i="32"/>
  <c r="P38" i="32"/>
  <c r="L38" i="32"/>
  <c r="E38" i="32"/>
  <c r="D38" i="32"/>
  <c r="E37" i="32"/>
  <c r="D37" i="32"/>
  <c r="P36" i="32"/>
  <c r="L36" i="32"/>
  <c r="E36" i="32"/>
  <c r="D36" i="32"/>
  <c r="P35" i="32"/>
  <c r="L35" i="32"/>
  <c r="E35" i="32"/>
  <c r="D35" i="32"/>
  <c r="L34" i="32"/>
  <c r="E34" i="32"/>
  <c r="D34" i="32"/>
  <c r="L33" i="32"/>
  <c r="E33" i="32"/>
  <c r="D33" i="32"/>
  <c r="L32" i="32"/>
  <c r="E32" i="32"/>
  <c r="D32" i="32"/>
  <c r="L31" i="32"/>
  <c r="E31" i="32"/>
  <c r="D31" i="32"/>
  <c r="L30" i="32"/>
  <c r="E30" i="32"/>
  <c r="D30" i="32"/>
  <c r="L29" i="32"/>
  <c r="E29" i="32"/>
  <c r="D29" i="32"/>
  <c r="L28" i="32"/>
  <c r="E28" i="32"/>
  <c r="D28" i="32"/>
  <c r="L27" i="32"/>
  <c r="E27" i="32"/>
  <c r="D27" i="32"/>
  <c r="L26" i="32"/>
  <c r="E26" i="32"/>
  <c r="D26" i="32"/>
  <c r="L25" i="32"/>
  <c r="E25" i="32"/>
  <c r="D25" i="32"/>
  <c r="E24" i="32"/>
  <c r="D24" i="32"/>
  <c r="L23" i="32"/>
  <c r="E23" i="32"/>
  <c r="D23" i="32"/>
  <c r="L22" i="32"/>
  <c r="E22" i="32"/>
  <c r="D22" i="32"/>
  <c r="L21" i="32"/>
  <c r="E21" i="32"/>
  <c r="D21" i="32"/>
  <c r="L20" i="32"/>
  <c r="E20" i="32"/>
  <c r="D20" i="32"/>
  <c r="L19" i="32"/>
  <c r="E19" i="32"/>
  <c r="D19" i="32"/>
  <c r="L18" i="32"/>
  <c r="E18" i="32"/>
  <c r="D18" i="32"/>
  <c r="L17" i="32"/>
  <c r="E17" i="32"/>
  <c r="D17" i="32"/>
  <c r="L16" i="32"/>
  <c r="E16" i="32"/>
  <c r="D16" i="32"/>
  <c r="L15" i="32"/>
  <c r="E15" i="32"/>
  <c r="D15" i="32"/>
  <c r="L14" i="32"/>
  <c r="E14" i="32"/>
  <c r="D14" i="32"/>
  <c r="L13" i="32"/>
  <c r="E13" i="32"/>
  <c r="D13" i="32"/>
  <c r="L12" i="32"/>
  <c r="E12" i="32"/>
  <c r="D12" i="32"/>
  <c r="L11" i="32"/>
  <c r="E11" i="32"/>
  <c r="D11" i="32"/>
  <c r="L10" i="32"/>
  <c r="E10" i="32"/>
  <c r="D10" i="32"/>
  <c r="L9" i="32"/>
  <c r="E9" i="32"/>
  <c r="D9" i="32"/>
  <c r="L8" i="32"/>
  <c r="E8" i="32"/>
  <c r="D8" i="32"/>
  <c r="F8" i="32" s="1"/>
  <c r="N38" i="33" l="1"/>
  <c r="X38" i="33" s="1"/>
  <c r="N36" i="33"/>
  <c r="X36" i="33" s="1"/>
  <c r="J33" i="33"/>
  <c r="W33" i="33" s="1"/>
  <c r="N25" i="33"/>
  <c r="X25" i="33" s="1"/>
  <c r="H10" i="33"/>
  <c r="K29" i="33"/>
  <c r="J28" i="33"/>
  <c r="W28" i="33" s="1"/>
  <c r="N30" i="33"/>
  <c r="X30" i="33" s="1"/>
  <c r="J30" i="33"/>
  <c r="W30" i="33" s="1"/>
  <c r="H35" i="33"/>
  <c r="N37" i="33"/>
  <c r="X37" i="33" s="1"/>
  <c r="N22" i="33"/>
  <c r="X22" i="33" s="1"/>
  <c r="N33" i="33"/>
  <c r="X33" i="33" s="1"/>
  <c r="O29" i="33"/>
  <c r="J22" i="33"/>
  <c r="W22" i="33" s="1"/>
  <c r="K28" i="33"/>
  <c r="O28" i="33"/>
  <c r="O37" i="33"/>
  <c r="O22" i="33"/>
  <c r="J10" i="33"/>
  <c r="W10" i="33" s="1"/>
  <c r="K33" i="33"/>
  <c r="O33" i="33"/>
  <c r="H29" i="33"/>
  <c r="H28" i="33"/>
  <c r="H13" i="33"/>
  <c r="J37" i="33"/>
  <c r="W37" i="33" s="1"/>
  <c r="N10" i="33"/>
  <c r="X10" i="33" s="1"/>
  <c r="H37" i="33"/>
  <c r="N27" i="33"/>
  <c r="X27" i="33" s="1"/>
  <c r="H22" i="33"/>
  <c r="H18" i="33"/>
  <c r="O10" i="33"/>
  <c r="H25" i="33"/>
  <c r="J29" i="33"/>
  <c r="W29" i="33" s="1"/>
  <c r="N13" i="33"/>
  <c r="X13" i="33" s="1"/>
  <c r="F10" i="32"/>
  <c r="F38" i="32"/>
  <c r="F24" i="32"/>
  <c r="J24" i="32" s="1"/>
  <c r="W24" i="32" s="1"/>
  <c r="F35" i="32"/>
  <c r="J35" i="32" s="1"/>
  <c r="W35" i="32" s="1"/>
  <c r="F37" i="32"/>
  <c r="K37" i="32" s="1"/>
  <c r="F11" i="32"/>
  <c r="F15" i="32"/>
  <c r="J15" i="32" s="1"/>
  <c r="W15" i="32" s="1"/>
  <c r="F23" i="32"/>
  <c r="J23" i="32" s="1"/>
  <c r="F9" i="32"/>
  <c r="N9" i="32" s="1"/>
  <c r="X9" i="32" s="1"/>
  <c r="F13" i="32"/>
  <c r="J13" i="32" s="1"/>
  <c r="W13" i="32" s="1"/>
  <c r="F21" i="32"/>
  <c r="N21" i="32" s="1"/>
  <c r="X21" i="32" s="1"/>
  <c r="F33" i="32"/>
  <c r="N33" i="32" s="1"/>
  <c r="X33" i="32" s="1"/>
  <c r="H38" i="33"/>
  <c r="H30" i="33"/>
  <c r="K21" i="33"/>
  <c r="J38" i="33"/>
  <c r="W38" i="33" s="1"/>
  <c r="O11" i="33"/>
  <c r="O38" i="33"/>
  <c r="O30" i="33"/>
  <c r="N35" i="33"/>
  <c r="X35" i="33" s="1"/>
  <c r="K20" i="33"/>
  <c r="N23" i="33"/>
  <c r="X23" i="33" s="1"/>
  <c r="J20" i="33"/>
  <c r="W20" i="33" s="1"/>
  <c r="H23" i="33"/>
  <c r="N21" i="33"/>
  <c r="X21" i="33" s="1"/>
  <c r="K25" i="33"/>
  <c r="K13" i="33"/>
  <c r="W13" i="33" s="1"/>
  <c r="H15" i="33"/>
  <c r="N14" i="33"/>
  <c r="X14" i="33" s="1"/>
  <c r="J11" i="33"/>
  <c r="W11" i="33" s="1"/>
  <c r="J23" i="33"/>
  <c r="W23" i="33" s="1"/>
  <c r="H11" i="33"/>
  <c r="H26" i="33"/>
  <c r="O14" i="33"/>
  <c r="J9" i="33"/>
  <c r="W9" i="33" s="1"/>
  <c r="H12" i="33"/>
  <c r="N15" i="33"/>
  <c r="X15" i="33" s="1"/>
  <c r="O23" i="33"/>
  <c r="N11" i="33"/>
  <c r="N26" i="33"/>
  <c r="X26" i="33" s="1"/>
  <c r="O9" i="33"/>
  <c r="J27" i="33"/>
  <c r="W27" i="33" s="1"/>
  <c r="N18" i="33"/>
  <c r="X18" i="33" s="1"/>
  <c r="N12" i="33"/>
  <c r="X12" i="33" s="1"/>
  <c r="H17" i="33"/>
  <c r="O27" i="33"/>
  <c r="J15" i="33"/>
  <c r="W15" i="33" s="1"/>
  <c r="J26" i="33"/>
  <c r="W26" i="33" s="1"/>
  <c r="J18" i="33"/>
  <c r="W18" i="33" s="1"/>
  <c r="H21" i="33"/>
  <c r="O25" i="33"/>
  <c r="J12" i="33"/>
  <c r="W12" i="33" s="1"/>
  <c r="N17" i="33"/>
  <c r="X17" i="33" s="1"/>
  <c r="O17" i="33"/>
  <c r="H27" i="33"/>
  <c r="O19" i="33"/>
  <c r="O15" i="33"/>
  <c r="O26" i="33"/>
  <c r="O18" i="33"/>
  <c r="K12" i="33"/>
  <c r="H19" i="33"/>
  <c r="J19" i="33"/>
  <c r="W19" i="33" s="1"/>
  <c r="J14" i="33"/>
  <c r="W14" i="33" s="1"/>
  <c r="O21" i="33"/>
  <c r="K9" i="33"/>
  <c r="H16" i="33"/>
  <c r="K24" i="33"/>
  <c r="N19" i="33"/>
  <c r="X19" i="33" s="1"/>
  <c r="H14" i="33"/>
  <c r="O20" i="33"/>
  <c r="O24" i="33"/>
  <c r="J36" i="33"/>
  <c r="W36" i="33" s="1"/>
  <c r="H24" i="33"/>
  <c r="O36" i="33"/>
  <c r="H36" i="33"/>
  <c r="K35" i="33"/>
  <c r="O35" i="33"/>
  <c r="N20" i="33"/>
  <c r="X20" i="33" s="1"/>
  <c r="J24" i="33"/>
  <c r="W24" i="33" s="1"/>
  <c r="N9" i="33"/>
  <c r="X9" i="33" s="1"/>
  <c r="K16" i="33"/>
  <c r="O16" i="33"/>
  <c r="N16" i="33"/>
  <c r="X16" i="33" s="1"/>
  <c r="W23" i="32"/>
  <c r="F17" i="32"/>
  <c r="N17" i="32" s="1"/>
  <c r="X17" i="32" s="1"/>
  <c r="F19" i="32"/>
  <c r="J19" i="32" s="1"/>
  <c r="W19" i="32" s="1"/>
  <c r="K24" i="32"/>
  <c r="F25" i="32"/>
  <c r="K25" i="32" s="1"/>
  <c r="F27" i="32"/>
  <c r="J27" i="32" s="1"/>
  <c r="W27" i="32" s="1"/>
  <c r="F29" i="32"/>
  <c r="K29" i="32" s="1"/>
  <c r="F31" i="32"/>
  <c r="J31" i="32" s="1"/>
  <c r="W31" i="32" s="1"/>
  <c r="O8" i="32"/>
  <c r="J8" i="32"/>
  <c r="K8" i="32"/>
  <c r="N8" i="32"/>
  <c r="X8" i="32" s="1"/>
  <c r="H8" i="32"/>
  <c r="N10" i="32"/>
  <c r="X10" i="32" s="1"/>
  <c r="H10" i="32"/>
  <c r="K10" i="32"/>
  <c r="J10" i="32"/>
  <c r="W10" i="32" s="1"/>
  <c r="O10" i="32"/>
  <c r="N11" i="32"/>
  <c r="X11" i="32" s="1"/>
  <c r="H11" i="32"/>
  <c r="K11" i="32"/>
  <c r="O11" i="32"/>
  <c r="J11" i="32"/>
  <c r="W11" i="32" s="1"/>
  <c r="N13" i="32"/>
  <c r="X13" i="32" s="1"/>
  <c r="H21" i="32"/>
  <c r="O38" i="32"/>
  <c r="J38" i="32"/>
  <c r="K38" i="32"/>
  <c r="N15" i="32"/>
  <c r="X15" i="32" s="1"/>
  <c r="K13" i="32"/>
  <c r="F14" i="32"/>
  <c r="O15" i="32"/>
  <c r="F18" i="32"/>
  <c r="F22" i="32"/>
  <c r="F26" i="32"/>
  <c r="O27" i="32"/>
  <c r="F30" i="32"/>
  <c r="F34" i="32"/>
  <c r="N38" i="32"/>
  <c r="X38" i="32" s="1"/>
  <c r="F12" i="32"/>
  <c r="F16" i="32"/>
  <c r="F20" i="32"/>
  <c r="K27" i="32"/>
  <c r="F28" i="32"/>
  <c r="F32" i="32"/>
  <c r="F36" i="32"/>
  <c r="H38" i="32"/>
  <c r="H39" i="33" l="1"/>
  <c r="X11" i="33"/>
  <c r="N24" i="32"/>
  <c r="X24" i="32" s="1"/>
  <c r="O25" i="32"/>
  <c r="K15" i="32"/>
  <c r="H15" i="32"/>
  <c r="O21" i="32"/>
  <c r="O35" i="32"/>
  <c r="H25" i="32"/>
  <c r="O33" i="32"/>
  <c r="H24" i="32"/>
  <c r="O17" i="32"/>
  <c r="N35" i="32"/>
  <c r="X35" i="32" s="1"/>
  <c r="H17" i="32"/>
  <c r="O24" i="32"/>
  <c r="J33" i="32"/>
  <c r="W33" i="32" s="1"/>
  <c r="H23" i="32"/>
  <c r="J9" i="32"/>
  <c r="W9" i="32" s="1"/>
  <c r="O37" i="32"/>
  <c r="K23" i="32"/>
  <c r="O19" i="32"/>
  <c r="N23" i="32"/>
  <c r="X23" i="32" s="1"/>
  <c r="N37" i="32"/>
  <c r="J37" i="32"/>
  <c r="W37" i="32" s="1"/>
  <c r="J29" i="32"/>
  <c r="W29" i="32" s="1"/>
  <c r="H9" i="32"/>
  <c r="O9" i="32"/>
  <c r="K35" i="32"/>
  <c r="K19" i="32"/>
  <c r="K33" i="32"/>
  <c r="O23" i="32"/>
  <c r="H35" i="32"/>
  <c r="H27" i="32"/>
  <c r="H33" i="32"/>
  <c r="K9" i="32"/>
  <c r="O29" i="32"/>
  <c r="H37" i="32"/>
  <c r="O13" i="32"/>
  <c r="J21" i="32"/>
  <c r="W21" i="32" s="1"/>
  <c r="H29" i="32"/>
  <c r="K21" i="32"/>
  <c r="J25" i="32"/>
  <c r="W25" i="32" s="1"/>
  <c r="N19" i="32"/>
  <c r="X19" i="32" s="1"/>
  <c r="H13" i="32"/>
  <c r="N25" i="32"/>
  <c r="X25" i="32" s="1"/>
  <c r="W38" i="32"/>
  <c r="K17" i="32"/>
  <c r="J17" i="32"/>
  <c r="W17" i="32" s="1"/>
  <c r="N27" i="32"/>
  <c r="X27" i="32" s="1"/>
  <c r="O31" i="32"/>
  <c r="K31" i="32"/>
  <c r="N29" i="32"/>
  <c r="X29" i="32" s="1"/>
  <c r="H31" i="32"/>
  <c r="N31" i="32"/>
  <c r="X31" i="32" s="1"/>
  <c r="H19" i="32"/>
  <c r="N36" i="32"/>
  <c r="H36" i="32"/>
  <c r="J36" i="32"/>
  <c r="W36" i="32" s="1"/>
  <c r="O36" i="32"/>
  <c r="K36" i="32"/>
  <c r="N28" i="32"/>
  <c r="X28" i="32" s="1"/>
  <c r="H28" i="32"/>
  <c r="K28" i="32"/>
  <c r="J28" i="32"/>
  <c r="W28" i="32" s="1"/>
  <c r="O28" i="32"/>
  <c r="N26" i="32"/>
  <c r="X26" i="32" s="1"/>
  <c r="H26" i="32"/>
  <c r="J26" i="32"/>
  <c r="W26" i="32" s="1"/>
  <c r="O26" i="32"/>
  <c r="K26" i="32"/>
  <c r="N14" i="32"/>
  <c r="X14" i="32" s="1"/>
  <c r="H14" i="32"/>
  <c r="J14" i="32"/>
  <c r="W14" i="32" s="1"/>
  <c r="K14" i="32"/>
  <c r="O14" i="32"/>
  <c r="N32" i="32"/>
  <c r="X32" i="32" s="1"/>
  <c r="H32" i="32"/>
  <c r="J32" i="32"/>
  <c r="O32" i="32"/>
  <c r="K32" i="32"/>
  <c r="N12" i="32"/>
  <c r="X12" i="32" s="1"/>
  <c r="H12" i="32"/>
  <c r="K12" i="32"/>
  <c r="J12" i="32"/>
  <c r="W12" i="32" s="1"/>
  <c r="O12" i="32"/>
  <c r="N18" i="32"/>
  <c r="H18" i="32"/>
  <c r="J18" i="32"/>
  <c r="W18" i="32" s="1"/>
  <c r="K18" i="32"/>
  <c r="O18" i="32"/>
  <c r="X18" i="32" s="1"/>
  <c r="N16" i="32"/>
  <c r="X16" i="32" s="1"/>
  <c r="H16" i="32"/>
  <c r="J16" i="32"/>
  <c r="W16" i="32" s="1"/>
  <c r="O16" i="32"/>
  <c r="K16" i="32"/>
  <c r="N30" i="32"/>
  <c r="X30" i="32" s="1"/>
  <c r="H30" i="32"/>
  <c r="J30" i="32"/>
  <c r="O30" i="32"/>
  <c r="K30" i="32"/>
  <c r="N22" i="32"/>
  <c r="X22" i="32" s="1"/>
  <c r="H22" i="32"/>
  <c r="J22" i="32"/>
  <c r="W22" i="32" s="1"/>
  <c r="K22" i="32"/>
  <c r="O22" i="32"/>
  <c r="N20" i="32"/>
  <c r="X20" i="32" s="1"/>
  <c r="H20" i="32"/>
  <c r="J20" i="32"/>
  <c r="W20" i="32" s="1"/>
  <c r="O20" i="32"/>
  <c r="K20" i="32"/>
  <c r="N34" i="32"/>
  <c r="X34" i="32" s="1"/>
  <c r="H34" i="32"/>
  <c r="J34" i="32"/>
  <c r="W34" i="32" s="1"/>
  <c r="K34" i="32"/>
  <c r="O34" i="32"/>
  <c r="W30" i="32" l="1"/>
  <c r="W32" i="32"/>
  <c r="H39" i="32"/>
  <c r="E38" i="31"/>
  <c r="D38" i="31"/>
  <c r="E37" i="31"/>
  <c r="D37" i="31"/>
  <c r="E36" i="31"/>
  <c r="D36" i="31"/>
  <c r="F36" i="31" s="1"/>
  <c r="H36" i="31" s="1"/>
  <c r="E35" i="31"/>
  <c r="D35" i="31"/>
  <c r="E34" i="31"/>
  <c r="D34" i="31"/>
  <c r="F34" i="31" s="1"/>
  <c r="H34" i="31" s="1"/>
  <c r="E33" i="31"/>
  <c r="D33" i="31"/>
  <c r="E32" i="31"/>
  <c r="D32" i="31"/>
  <c r="F32" i="31" s="1"/>
  <c r="H32" i="31" s="1"/>
  <c r="E31" i="31"/>
  <c r="D31" i="31"/>
  <c r="E30" i="31"/>
  <c r="D30" i="31"/>
  <c r="F30" i="31" s="1"/>
  <c r="H30" i="31" s="1"/>
  <c r="E29" i="31"/>
  <c r="D29" i="31"/>
  <c r="E28" i="31"/>
  <c r="D28" i="31"/>
  <c r="F28" i="31" s="1"/>
  <c r="H28" i="31" s="1"/>
  <c r="E27" i="31"/>
  <c r="D27" i="31"/>
  <c r="E26" i="31"/>
  <c r="D26" i="31"/>
  <c r="F26" i="31" s="1"/>
  <c r="H26" i="31" s="1"/>
  <c r="E25" i="31"/>
  <c r="D25" i="31"/>
  <c r="E24" i="31"/>
  <c r="D24" i="31"/>
  <c r="F24" i="31" s="1"/>
  <c r="H24" i="31" s="1"/>
  <c r="E23" i="31"/>
  <c r="D23" i="31"/>
  <c r="E22" i="31"/>
  <c r="D22" i="31"/>
  <c r="E21" i="31"/>
  <c r="D21" i="31"/>
  <c r="E20" i="31"/>
  <c r="D20" i="31"/>
  <c r="E19" i="31"/>
  <c r="D19" i="31"/>
  <c r="E18" i="31"/>
  <c r="D18" i="31"/>
  <c r="E17" i="31"/>
  <c r="D17" i="31"/>
  <c r="E16" i="31"/>
  <c r="D16" i="31"/>
  <c r="E15" i="31"/>
  <c r="F15" i="31" s="1"/>
  <c r="H15" i="31" s="1"/>
  <c r="D15" i="31"/>
  <c r="E14" i="31"/>
  <c r="D14" i="31"/>
  <c r="E13" i="31"/>
  <c r="F13" i="31" s="1"/>
  <c r="H13" i="31" s="1"/>
  <c r="D13" i="31"/>
  <c r="E12" i="31"/>
  <c r="D12" i="31"/>
  <c r="E11" i="31"/>
  <c r="D11" i="31"/>
  <c r="E10" i="31"/>
  <c r="D10" i="31"/>
  <c r="E9" i="31"/>
  <c r="D9" i="31"/>
  <c r="E8" i="31"/>
  <c r="D8" i="31"/>
  <c r="F8" i="31" s="1"/>
  <c r="H8" i="31" s="1"/>
  <c r="F19" i="31"/>
  <c r="H19" i="31" s="1"/>
  <c r="F9" i="31"/>
  <c r="H9" i="31" s="1"/>
  <c r="F12" i="31" l="1"/>
  <c r="H12" i="31" s="1"/>
  <c r="F16" i="31"/>
  <c r="H16" i="31" s="1"/>
  <c r="F20" i="31"/>
  <c r="H20" i="31" s="1"/>
  <c r="F11" i="31"/>
  <c r="H11" i="31" s="1"/>
  <c r="F17" i="31"/>
  <c r="H17" i="31" s="1"/>
  <c r="F21" i="31"/>
  <c r="H21" i="31" s="1"/>
  <c r="F23" i="31"/>
  <c r="H23" i="31" s="1"/>
  <c r="F25" i="31"/>
  <c r="H25" i="31" s="1"/>
  <c r="F27" i="31"/>
  <c r="H27" i="31" s="1"/>
  <c r="F29" i="31"/>
  <c r="H29" i="31" s="1"/>
  <c r="F31" i="31"/>
  <c r="H31" i="31" s="1"/>
  <c r="F33" i="31"/>
  <c r="H33" i="31" s="1"/>
  <c r="F35" i="31"/>
  <c r="H35" i="31" s="1"/>
  <c r="F37" i="31"/>
  <c r="H37" i="31" s="1"/>
  <c r="F10" i="31"/>
  <c r="H10" i="31" s="1"/>
  <c r="F14" i="31"/>
  <c r="H14" i="31" s="1"/>
  <c r="F18" i="31"/>
  <c r="H18" i="31" s="1"/>
  <c r="F22" i="31"/>
  <c r="H22" i="31" s="1"/>
  <c r="J37" i="31"/>
  <c r="K37" i="31"/>
  <c r="W37" i="31" s="1"/>
  <c r="L37" i="31"/>
  <c r="N37" i="31"/>
  <c r="O37" i="31"/>
  <c r="P37" i="31"/>
  <c r="P36" i="31"/>
  <c r="L36" i="31"/>
  <c r="P35" i="31"/>
  <c r="L35" i="31"/>
  <c r="P34" i="31"/>
  <c r="L34" i="31"/>
  <c r="P33" i="31"/>
  <c r="L33" i="31"/>
  <c r="P32" i="31"/>
  <c r="L32" i="31"/>
  <c r="P31" i="31"/>
  <c r="L31" i="31"/>
  <c r="P30" i="31"/>
  <c r="L30" i="31"/>
  <c r="P29" i="31"/>
  <c r="L29" i="31"/>
  <c r="J29" i="31"/>
  <c r="K29" i="31"/>
  <c r="P28" i="31"/>
  <c r="L28" i="31"/>
  <c r="P27" i="31"/>
  <c r="L27" i="31"/>
  <c r="P26" i="31"/>
  <c r="L26" i="31"/>
  <c r="P25" i="31"/>
  <c r="L25" i="31"/>
  <c r="P24" i="31"/>
  <c r="O24" i="31"/>
  <c r="L24" i="31"/>
  <c r="K24" i="31"/>
  <c r="J24" i="31"/>
  <c r="P23" i="31"/>
  <c r="L23" i="31"/>
  <c r="P22" i="31"/>
  <c r="L22" i="31"/>
  <c r="P21" i="31"/>
  <c r="L21" i="31"/>
  <c r="J21" i="31"/>
  <c r="K21" i="31"/>
  <c r="P20" i="31"/>
  <c r="L20" i="31"/>
  <c r="P19" i="31"/>
  <c r="L19" i="31"/>
  <c r="P18" i="31"/>
  <c r="L18" i="31"/>
  <c r="P17" i="31"/>
  <c r="L17" i="31"/>
  <c r="P16" i="31"/>
  <c r="L16" i="31"/>
  <c r="P15" i="31"/>
  <c r="L15" i="31"/>
  <c r="P14" i="31"/>
  <c r="L14" i="31"/>
  <c r="P13" i="31"/>
  <c r="L13" i="31"/>
  <c r="P12" i="31"/>
  <c r="L12" i="31"/>
  <c r="P11" i="31"/>
  <c r="L11" i="31"/>
  <c r="P10" i="31"/>
  <c r="L10" i="31"/>
  <c r="P9" i="31"/>
  <c r="L9" i="31"/>
  <c r="P8" i="31"/>
  <c r="L8" i="31"/>
  <c r="O23" i="31" l="1"/>
  <c r="K25" i="31"/>
  <c r="K33" i="31"/>
  <c r="J25" i="31"/>
  <c r="J33" i="31"/>
  <c r="X37" i="31"/>
  <c r="W21" i="31"/>
  <c r="W24" i="31"/>
  <c r="W29" i="31"/>
  <c r="H38" i="31"/>
  <c r="J10" i="31"/>
  <c r="W10" i="31" s="1"/>
  <c r="W25" i="31"/>
  <c r="W33" i="31"/>
  <c r="O8" i="31"/>
  <c r="J8" i="31"/>
  <c r="W8" i="31" s="1"/>
  <c r="N8" i="31"/>
  <c r="X8" i="31" s="1"/>
  <c r="K8" i="31"/>
  <c r="O9" i="31"/>
  <c r="J9" i="31"/>
  <c r="W9" i="31" s="1"/>
  <c r="N9" i="31"/>
  <c r="X9" i="31" s="1"/>
  <c r="K9" i="31"/>
  <c r="N12" i="31"/>
  <c r="X12" i="31" s="1"/>
  <c r="J12" i="31"/>
  <c r="W12" i="31" s="1"/>
  <c r="O12" i="31"/>
  <c r="K12" i="31"/>
  <c r="N13" i="31"/>
  <c r="X13" i="31" s="1"/>
  <c r="O13" i="31"/>
  <c r="J13" i="31"/>
  <c r="W13" i="31" s="1"/>
  <c r="K13" i="31"/>
  <c r="N11" i="31"/>
  <c r="X11" i="31" s="1"/>
  <c r="K11" i="31"/>
  <c r="J11" i="31"/>
  <c r="W11" i="31" s="1"/>
  <c r="O11" i="31"/>
  <c r="N16" i="31"/>
  <c r="X16" i="31" s="1"/>
  <c r="J16" i="31"/>
  <c r="W16" i="31" s="1"/>
  <c r="O16" i="31"/>
  <c r="K16" i="31"/>
  <c r="N17" i="31"/>
  <c r="X17" i="31" s="1"/>
  <c r="O17" i="31"/>
  <c r="J17" i="31"/>
  <c r="W17" i="31" s="1"/>
  <c r="K17" i="31"/>
  <c r="N15" i="31"/>
  <c r="X15" i="31" s="1"/>
  <c r="K15" i="31"/>
  <c r="J15" i="31"/>
  <c r="W15" i="31" s="1"/>
  <c r="O15" i="31"/>
  <c r="N14" i="31"/>
  <c r="X14" i="31" s="1"/>
  <c r="N19" i="31"/>
  <c r="X19" i="31" s="1"/>
  <c r="N27" i="31"/>
  <c r="X27" i="31" s="1"/>
  <c r="N31" i="31"/>
  <c r="X31" i="31" s="1"/>
  <c r="N35" i="31"/>
  <c r="X35" i="31" s="1"/>
  <c r="J14" i="31"/>
  <c r="W14" i="31" s="1"/>
  <c r="O19" i="31"/>
  <c r="O27" i="31"/>
  <c r="O31" i="31"/>
  <c r="O35" i="31"/>
  <c r="N10" i="31"/>
  <c r="X10" i="31" s="1"/>
  <c r="O10" i="31"/>
  <c r="O14" i="31"/>
  <c r="N23" i="31"/>
  <c r="X23" i="31" s="1"/>
  <c r="K10" i="31"/>
  <c r="K14" i="31"/>
  <c r="J19" i="31"/>
  <c r="W19" i="31" s="1"/>
  <c r="N21" i="31"/>
  <c r="X21" i="31" s="1"/>
  <c r="J23" i="31"/>
  <c r="W23" i="31" s="1"/>
  <c r="N25" i="31"/>
  <c r="X25" i="31" s="1"/>
  <c r="J27" i="31"/>
  <c r="W27" i="31" s="1"/>
  <c r="N29" i="31"/>
  <c r="X29" i="31" s="1"/>
  <c r="J31" i="31"/>
  <c r="W31" i="31" s="1"/>
  <c r="N33" i="31"/>
  <c r="X33" i="31" s="1"/>
  <c r="J35" i="31"/>
  <c r="W35" i="31" s="1"/>
  <c r="K19" i="31"/>
  <c r="O21" i="31"/>
  <c r="K23" i="31"/>
  <c r="N24" i="31"/>
  <c r="X24" i="31" s="1"/>
  <c r="O25" i="31"/>
  <c r="K27" i="31"/>
  <c r="O29" i="31"/>
  <c r="K31" i="31"/>
  <c r="O33" i="31"/>
  <c r="K35" i="31"/>
  <c r="F11" i="30"/>
  <c r="E9" i="30"/>
  <c r="E10" i="30"/>
  <c r="F10" i="30" s="1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D9" i="30"/>
  <c r="F9" i="30" s="1"/>
  <c r="D10" i="30"/>
  <c r="D11" i="30"/>
  <c r="D12" i="30"/>
  <c r="F12" i="30" s="1"/>
  <c r="D13" i="30"/>
  <c r="F13" i="30" s="1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F28" i="30" s="1"/>
  <c r="D29" i="30"/>
  <c r="F29" i="30" s="1"/>
  <c r="D30" i="30"/>
  <c r="D31" i="30"/>
  <c r="D32" i="30"/>
  <c r="F32" i="30" s="1"/>
  <c r="D33" i="30"/>
  <c r="F33" i="30" s="1"/>
  <c r="D34" i="30"/>
  <c r="D35" i="30"/>
  <c r="D36" i="30"/>
  <c r="F36" i="30" s="1"/>
  <c r="D37" i="30"/>
  <c r="F37" i="30" s="1"/>
  <c r="D38" i="30"/>
  <c r="D8" i="30"/>
  <c r="F8" i="30" s="1"/>
  <c r="E8" i="30"/>
  <c r="P38" i="30"/>
  <c r="L38" i="30"/>
  <c r="P36" i="30"/>
  <c r="L36" i="30"/>
  <c r="P35" i="30"/>
  <c r="L35" i="30"/>
  <c r="P34" i="30"/>
  <c r="L34" i="30"/>
  <c r="P33" i="30"/>
  <c r="L33" i="30"/>
  <c r="P32" i="30"/>
  <c r="L32" i="30"/>
  <c r="P31" i="30"/>
  <c r="L31" i="30"/>
  <c r="P30" i="30"/>
  <c r="L30" i="30"/>
  <c r="P29" i="30"/>
  <c r="L29" i="30"/>
  <c r="P28" i="30"/>
  <c r="L28" i="30"/>
  <c r="P27" i="30"/>
  <c r="L27" i="30"/>
  <c r="P26" i="30"/>
  <c r="L26" i="30"/>
  <c r="P25" i="30"/>
  <c r="L25" i="30"/>
  <c r="P24" i="30"/>
  <c r="L24" i="30"/>
  <c r="P23" i="30"/>
  <c r="L23" i="30"/>
  <c r="P22" i="30"/>
  <c r="L22" i="30"/>
  <c r="P21" i="30"/>
  <c r="L21" i="30"/>
  <c r="P20" i="30"/>
  <c r="L20" i="30"/>
  <c r="P19" i="30"/>
  <c r="L19" i="30"/>
  <c r="P18" i="30"/>
  <c r="L18" i="30"/>
  <c r="P17" i="30"/>
  <c r="L17" i="30"/>
  <c r="P16" i="30"/>
  <c r="L16" i="30"/>
  <c r="P15" i="30"/>
  <c r="L15" i="30"/>
  <c r="P14" i="30"/>
  <c r="L14" i="30"/>
  <c r="P13" i="30"/>
  <c r="L13" i="30"/>
  <c r="P12" i="30"/>
  <c r="L12" i="30"/>
  <c r="P11" i="30"/>
  <c r="L11" i="30"/>
  <c r="P10" i="30"/>
  <c r="L10" i="30"/>
  <c r="P9" i="30"/>
  <c r="L9" i="30"/>
  <c r="P8" i="30"/>
  <c r="L8" i="30"/>
  <c r="O12" i="30" l="1"/>
  <c r="K12" i="30"/>
  <c r="K10" i="30"/>
  <c r="O10" i="30"/>
  <c r="O8" i="30"/>
  <c r="K8" i="30"/>
  <c r="K13" i="30"/>
  <c r="O13" i="30"/>
  <c r="O9" i="30"/>
  <c r="K9" i="30"/>
  <c r="K29" i="30"/>
  <c r="O29" i="30"/>
  <c r="O28" i="30"/>
  <c r="K28" i="30"/>
  <c r="F31" i="30"/>
  <c r="F27" i="30"/>
  <c r="J27" i="30" s="1"/>
  <c r="W27" i="30" s="1"/>
  <c r="F23" i="30"/>
  <c r="F19" i="30"/>
  <c r="F15" i="30"/>
  <c r="K37" i="30"/>
  <c r="O37" i="30"/>
  <c r="K33" i="30"/>
  <c r="O33" i="30"/>
  <c r="K11" i="30"/>
  <c r="O11" i="30"/>
  <c r="O36" i="30"/>
  <c r="K36" i="30"/>
  <c r="X32" i="30"/>
  <c r="O32" i="30"/>
  <c r="K32" i="30"/>
  <c r="F34" i="30"/>
  <c r="F30" i="30"/>
  <c r="F26" i="30"/>
  <c r="F22" i="30"/>
  <c r="F18" i="30"/>
  <c r="F14" i="30"/>
  <c r="N14" i="30" s="1"/>
  <c r="X14" i="30" s="1"/>
  <c r="N30" i="31"/>
  <c r="X30" i="31" s="1"/>
  <c r="J30" i="31"/>
  <c r="W30" i="31" s="1"/>
  <c r="O30" i="31"/>
  <c r="K30" i="31"/>
  <c r="N28" i="31"/>
  <c r="X28" i="31" s="1"/>
  <c r="K28" i="31"/>
  <c r="J28" i="31"/>
  <c r="W28" i="31" s="1"/>
  <c r="O28" i="31"/>
  <c r="N18" i="31"/>
  <c r="J18" i="31"/>
  <c r="W18" i="31" s="1"/>
  <c r="O18" i="31"/>
  <c r="K18" i="31"/>
  <c r="N20" i="31"/>
  <c r="X20" i="31" s="1"/>
  <c r="K20" i="31"/>
  <c r="J20" i="31"/>
  <c r="W20" i="31" s="1"/>
  <c r="O20" i="31"/>
  <c r="N32" i="31"/>
  <c r="X32" i="31" s="1"/>
  <c r="K32" i="31"/>
  <c r="J32" i="31"/>
  <c r="W32" i="31" s="1"/>
  <c r="O32" i="31"/>
  <c r="N34" i="31"/>
  <c r="X34" i="31" s="1"/>
  <c r="J34" i="31"/>
  <c r="W34" i="31" s="1"/>
  <c r="O34" i="31"/>
  <c r="K34" i="31"/>
  <c r="N26" i="31"/>
  <c r="X26" i="31" s="1"/>
  <c r="J26" i="31"/>
  <c r="W26" i="31" s="1"/>
  <c r="O26" i="31"/>
  <c r="K26" i="31"/>
  <c r="N36" i="31"/>
  <c r="X36" i="31" s="1"/>
  <c r="K36" i="31"/>
  <c r="J36" i="31"/>
  <c r="W36" i="31" s="1"/>
  <c r="O36" i="31"/>
  <c r="N22" i="31"/>
  <c r="X22" i="31" s="1"/>
  <c r="J22" i="31"/>
  <c r="W22" i="31" s="1"/>
  <c r="O22" i="31"/>
  <c r="K22" i="31"/>
  <c r="F35" i="30"/>
  <c r="F38" i="30"/>
  <c r="J37" i="30"/>
  <c r="W37" i="30" s="1"/>
  <c r="F25" i="30"/>
  <c r="F21" i="30"/>
  <c r="F17" i="30"/>
  <c r="F24" i="30"/>
  <c r="F20" i="30"/>
  <c r="F16" i="30"/>
  <c r="N37" i="30"/>
  <c r="X37" i="30" s="1"/>
  <c r="H37" i="30"/>
  <c r="H18" i="30"/>
  <c r="H19" i="30"/>
  <c r="H34" i="30"/>
  <c r="H10" i="30"/>
  <c r="H11" i="30"/>
  <c r="H22" i="30"/>
  <c r="H23" i="30"/>
  <c r="H26" i="30"/>
  <c r="H12" i="30"/>
  <c r="H13" i="30"/>
  <c r="H28" i="30"/>
  <c r="H29" i="30"/>
  <c r="H36" i="30"/>
  <c r="H8" i="30"/>
  <c r="H9" i="30"/>
  <c r="H32" i="30"/>
  <c r="H33" i="30"/>
  <c r="N8" i="30"/>
  <c r="X8" i="30" s="1"/>
  <c r="N10" i="30"/>
  <c r="X10" i="30" s="1"/>
  <c r="N12" i="30"/>
  <c r="X12" i="30" s="1"/>
  <c r="N18" i="30"/>
  <c r="N20" i="30"/>
  <c r="X20" i="30" s="1"/>
  <c r="N22" i="30"/>
  <c r="X22" i="30" s="1"/>
  <c r="N26" i="30"/>
  <c r="X26" i="30" s="1"/>
  <c r="N28" i="30"/>
  <c r="X28" i="30" s="1"/>
  <c r="N32" i="30"/>
  <c r="N34" i="30"/>
  <c r="X34" i="30" s="1"/>
  <c r="N36" i="30"/>
  <c r="X36" i="30" s="1"/>
  <c r="N9" i="30"/>
  <c r="X9" i="30" s="1"/>
  <c r="N11" i="30"/>
  <c r="X11" i="30" s="1"/>
  <c r="N13" i="30"/>
  <c r="X13" i="30" s="1"/>
  <c r="N15" i="30"/>
  <c r="X15" i="30" s="1"/>
  <c r="N19" i="30"/>
  <c r="X19" i="30" s="1"/>
  <c r="N23" i="30"/>
  <c r="X23" i="30" s="1"/>
  <c r="N25" i="30"/>
  <c r="X25" i="30" s="1"/>
  <c r="N27" i="30"/>
  <c r="X27" i="30" s="1"/>
  <c r="N29" i="30"/>
  <c r="X29" i="30" s="1"/>
  <c r="N33" i="30"/>
  <c r="X33" i="30" s="1"/>
  <c r="J8" i="30"/>
  <c r="W8" i="30" s="1"/>
  <c r="J10" i="30"/>
  <c r="W10" i="30" s="1"/>
  <c r="J12" i="30"/>
  <c r="W12" i="30" s="1"/>
  <c r="J18" i="30"/>
  <c r="W18" i="30" s="1"/>
  <c r="J22" i="30"/>
  <c r="W22" i="30" s="1"/>
  <c r="J26" i="30"/>
  <c r="W26" i="30" s="1"/>
  <c r="J28" i="30"/>
  <c r="W28" i="30" s="1"/>
  <c r="J30" i="30"/>
  <c r="W30" i="30" s="1"/>
  <c r="J32" i="30"/>
  <c r="W32" i="30" s="1"/>
  <c r="J36" i="30"/>
  <c r="W36" i="30" s="1"/>
  <c r="J9" i="30"/>
  <c r="W9" i="30" s="1"/>
  <c r="J11" i="30"/>
  <c r="W11" i="30" s="1"/>
  <c r="J13" i="30"/>
  <c r="W13" i="30" s="1"/>
  <c r="J15" i="30"/>
  <c r="W15" i="30" s="1"/>
  <c r="J19" i="30"/>
  <c r="W19" i="30" s="1"/>
  <c r="J23" i="30"/>
  <c r="W23" i="30" s="1"/>
  <c r="J25" i="30"/>
  <c r="W25" i="30" s="1"/>
  <c r="J29" i="30"/>
  <c r="W29" i="30" s="1"/>
  <c r="J33" i="30"/>
  <c r="W33" i="30" s="1"/>
  <c r="N37" i="29"/>
  <c r="J37" i="29"/>
  <c r="D37" i="29"/>
  <c r="I37" i="29" s="1"/>
  <c r="N36" i="29"/>
  <c r="J36" i="29"/>
  <c r="D36" i="29"/>
  <c r="M36" i="29" s="1"/>
  <c r="N35" i="29"/>
  <c r="J35" i="29"/>
  <c r="D35" i="29"/>
  <c r="I35" i="29" s="1"/>
  <c r="N34" i="29"/>
  <c r="J34" i="29"/>
  <c r="D34" i="29"/>
  <c r="M34" i="29" s="1"/>
  <c r="N33" i="29"/>
  <c r="J33" i="29"/>
  <c r="D33" i="29"/>
  <c r="I33" i="29" s="1"/>
  <c r="N32" i="29"/>
  <c r="J32" i="29"/>
  <c r="D32" i="29"/>
  <c r="M32" i="29" s="1"/>
  <c r="N31" i="29"/>
  <c r="J31" i="29"/>
  <c r="D31" i="29"/>
  <c r="I31" i="29" s="1"/>
  <c r="N30" i="29"/>
  <c r="J30" i="29"/>
  <c r="D30" i="29"/>
  <c r="M30" i="29" s="1"/>
  <c r="N29" i="29"/>
  <c r="J29" i="29"/>
  <c r="D29" i="29"/>
  <c r="I29" i="29" s="1"/>
  <c r="N28" i="29"/>
  <c r="J28" i="29"/>
  <c r="D28" i="29"/>
  <c r="M28" i="29" s="1"/>
  <c r="N27" i="29"/>
  <c r="J27" i="29"/>
  <c r="D27" i="29"/>
  <c r="I27" i="29" s="1"/>
  <c r="N26" i="29"/>
  <c r="J26" i="29"/>
  <c r="D26" i="29"/>
  <c r="M26" i="29" s="1"/>
  <c r="N25" i="29"/>
  <c r="J25" i="29"/>
  <c r="D25" i="29"/>
  <c r="I25" i="29" s="1"/>
  <c r="N24" i="29"/>
  <c r="J24" i="29"/>
  <c r="D24" i="29"/>
  <c r="M24" i="29" s="1"/>
  <c r="N23" i="29"/>
  <c r="J23" i="29"/>
  <c r="D23" i="29"/>
  <c r="I23" i="29" s="1"/>
  <c r="N22" i="29"/>
  <c r="J22" i="29"/>
  <c r="D22" i="29"/>
  <c r="M22" i="29" s="1"/>
  <c r="N21" i="29"/>
  <c r="J21" i="29"/>
  <c r="D21" i="29"/>
  <c r="I21" i="29" s="1"/>
  <c r="N20" i="29"/>
  <c r="J20" i="29"/>
  <c r="D20" i="29"/>
  <c r="M20" i="29" s="1"/>
  <c r="N19" i="29"/>
  <c r="J19" i="29"/>
  <c r="D19" i="29"/>
  <c r="I19" i="29" s="1"/>
  <c r="N18" i="29"/>
  <c r="J18" i="29"/>
  <c r="D18" i="29"/>
  <c r="M18" i="29" s="1"/>
  <c r="N17" i="29"/>
  <c r="J17" i="29"/>
  <c r="D17" i="29"/>
  <c r="I17" i="29" s="1"/>
  <c r="N16" i="29"/>
  <c r="J16" i="29"/>
  <c r="D16" i="29"/>
  <c r="M16" i="29" s="1"/>
  <c r="N15" i="29"/>
  <c r="J15" i="29"/>
  <c r="D15" i="29"/>
  <c r="I15" i="29" s="1"/>
  <c r="N14" i="29"/>
  <c r="J14" i="29"/>
  <c r="D14" i="29"/>
  <c r="M14" i="29" s="1"/>
  <c r="N13" i="29"/>
  <c r="J13" i="29"/>
  <c r="D13" i="29"/>
  <c r="I13" i="29" s="1"/>
  <c r="N12" i="29"/>
  <c r="J12" i="29"/>
  <c r="D12" i="29"/>
  <c r="M12" i="29" s="1"/>
  <c r="N11" i="29"/>
  <c r="J11" i="29"/>
  <c r="D11" i="29"/>
  <c r="I11" i="29" s="1"/>
  <c r="N10" i="29"/>
  <c r="J10" i="29"/>
  <c r="D10" i="29"/>
  <c r="M10" i="29" s="1"/>
  <c r="N9" i="29"/>
  <c r="J9" i="29"/>
  <c r="D9" i="29"/>
  <c r="I9" i="29" s="1"/>
  <c r="N8" i="29"/>
  <c r="J8" i="29"/>
  <c r="D8" i="29"/>
  <c r="M8" i="29" s="1"/>
  <c r="O24" i="30" l="1"/>
  <c r="K24" i="30"/>
  <c r="K18" i="30"/>
  <c r="O18" i="30"/>
  <c r="K34" i="30"/>
  <c r="O34" i="30"/>
  <c r="K15" i="30"/>
  <c r="O15" i="30"/>
  <c r="O31" i="30"/>
  <c r="K31" i="30"/>
  <c r="J34" i="30"/>
  <c r="W34" i="30" s="1"/>
  <c r="N31" i="30"/>
  <c r="X31" i="30" s="1"/>
  <c r="H31" i="30"/>
  <c r="H15" i="30"/>
  <c r="H39" i="30" s="1"/>
  <c r="O16" i="30"/>
  <c r="K16" i="30"/>
  <c r="K21" i="30"/>
  <c r="O21" i="30"/>
  <c r="K38" i="30"/>
  <c r="O38" i="30"/>
  <c r="K22" i="30"/>
  <c r="O22" i="30"/>
  <c r="O19" i="30"/>
  <c r="K19" i="30"/>
  <c r="X18" i="30"/>
  <c r="K14" i="30"/>
  <c r="O14" i="30"/>
  <c r="K30" i="30"/>
  <c r="O30" i="30"/>
  <c r="K27" i="30"/>
  <c r="O27" i="30"/>
  <c r="J14" i="30"/>
  <c r="W14" i="30" s="1"/>
  <c r="K17" i="30"/>
  <c r="O17" i="30"/>
  <c r="J31" i="30"/>
  <c r="W31" i="30" s="1"/>
  <c r="N30" i="30"/>
  <c r="X30" i="30" s="1"/>
  <c r="H17" i="30"/>
  <c r="H27" i="30"/>
  <c r="H30" i="30"/>
  <c r="H14" i="30"/>
  <c r="O20" i="30"/>
  <c r="K20" i="30"/>
  <c r="K25" i="30"/>
  <c r="O25" i="30"/>
  <c r="K35" i="30"/>
  <c r="O35" i="30"/>
  <c r="K26" i="30"/>
  <c r="O26" i="30"/>
  <c r="K23" i="30"/>
  <c r="O23" i="30"/>
  <c r="X18" i="31"/>
  <c r="N35" i="30"/>
  <c r="X35" i="30" s="1"/>
  <c r="H35" i="30"/>
  <c r="J35" i="30"/>
  <c r="W35" i="30" s="1"/>
  <c r="H38" i="30"/>
  <c r="J38" i="30"/>
  <c r="W38" i="30" s="1"/>
  <c r="N38" i="30"/>
  <c r="X38" i="30" s="1"/>
  <c r="N16" i="30"/>
  <c r="X16" i="30" s="1"/>
  <c r="H16" i="30"/>
  <c r="H20" i="30"/>
  <c r="J21" i="30"/>
  <c r="W21" i="30" s="1"/>
  <c r="J17" i="30"/>
  <c r="W17" i="30" s="1"/>
  <c r="J20" i="30"/>
  <c r="W20" i="30" s="1"/>
  <c r="N17" i="30"/>
  <c r="X17" i="30" s="1"/>
  <c r="H25" i="30"/>
  <c r="N24" i="30"/>
  <c r="X24" i="30" s="1"/>
  <c r="H24" i="30"/>
  <c r="J24" i="30"/>
  <c r="W24" i="30" s="1"/>
  <c r="J16" i="30"/>
  <c r="W16" i="30" s="1"/>
  <c r="N21" i="30"/>
  <c r="X21" i="30" s="1"/>
  <c r="H21" i="30"/>
  <c r="I34" i="29"/>
  <c r="F35" i="29"/>
  <c r="H35" i="29"/>
  <c r="U35" i="29" s="1"/>
  <c r="H29" i="29"/>
  <c r="U29" i="29" s="1"/>
  <c r="H27" i="29"/>
  <c r="U27" i="29" s="1"/>
  <c r="M11" i="29"/>
  <c r="I10" i="29"/>
  <c r="F11" i="29"/>
  <c r="M19" i="29"/>
  <c r="H37" i="29"/>
  <c r="U37" i="29" s="1"/>
  <c r="H11" i="29"/>
  <c r="U11" i="29" s="1"/>
  <c r="H13" i="29"/>
  <c r="U13" i="29" s="1"/>
  <c r="I18" i="29"/>
  <c r="F19" i="29"/>
  <c r="M27" i="29"/>
  <c r="H19" i="29"/>
  <c r="U19" i="29" s="1"/>
  <c r="H21" i="29"/>
  <c r="U21" i="29" s="1"/>
  <c r="I26" i="29"/>
  <c r="F27" i="29"/>
  <c r="M35" i="29"/>
  <c r="L17" i="29"/>
  <c r="V17" i="29" s="1"/>
  <c r="L25" i="29"/>
  <c r="V25" i="29" s="1"/>
  <c r="L33" i="29"/>
  <c r="V33" i="29" s="1"/>
  <c r="I8" i="29"/>
  <c r="F9" i="29"/>
  <c r="M9" i="29"/>
  <c r="L15" i="29"/>
  <c r="V15" i="29" s="1"/>
  <c r="I16" i="29"/>
  <c r="F17" i="29"/>
  <c r="M17" i="29"/>
  <c r="L23" i="29"/>
  <c r="V23" i="29" s="1"/>
  <c r="I24" i="29"/>
  <c r="F25" i="29"/>
  <c r="M25" i="29"/>
  <c r="L31" i="29"/>
  <c r="I32" i="29"/>
  <c r="F33" i="29"/>
  <c r="M33" i="29"/>
  <c r="H9" i="29"/>
  <c r="U9" i="29" s="1"/>
  <c r="L13" i="29"/>
  <c r="V13" i="29" s="1"/>
  <c r="I14" i="29"/>
  <c r="F15" i="29"/>
  <c r="M15" i="29"/>
  <c r="H17" i="29"/>
  <c r="U17" i="29" s="1"/>
  <c r="L21" i="29"/>
  <c r="V21" i="29" s="1"/>
  <c r="I22" i="29"/>
  <c r="F23" i="29"/>
  <c r="M23" i="29"/>
  <c r="H25" i="29"/>
  <c r="U25" i="29" s="1"/>
  <c r="L29" i="29"/>
  <c r="V29" i="29" s="1"/>
  <c r="I30" i="29"/>
  <c r="F31" i="29"/>
  <c r="M31" i="29"/>
  <c r="H33" i="29"/>
  <c r="U33" i="29" s="1"/>
  <c r="L37" i="29"/>
  <c r="V37" i="29" s="1"/>
  <c r="L11" i="29"/>
  <c r="V11" i="29" s="1"/>
  <c r="I12" i="29"/>
  <c r="F13" i="29"/>
  <c r="M13" i="29"/>
  <c r="H15" i="29"/>
  <c r="U15" i="29" s="1"/>
  <c r="L19" i="29"/>
  <c r="V19" i="29" s="1"/>
  <c r="I20" i="29"/>
  <c r="F21" i="29"/>
  <c r="M21" i="29"/>
  <c r="H23" i="29"/>
  <c r="U23" i="29" s="1"/>
  <c r="L27" i="29"/>
  <c r="V27" i="29" s="1"/>
  <c r="I28" i="29"/>
  <c r="F29" i="29"/>
  <c r="M29" i="29"/>
  <c r="H31" i="29"/>
  <c r="U31" i="29" s="1"/>
  <c r="L35" i="29"/>
  <c r="V35" i="29" s="1"/>
  <c r="I36" i="29"/>
  <c r="F37" i="29"/>
  <c r="M37" i="29"/>
  <c r="L9" i="29"/>
  <c r="V9" i="29" s="1"/>
  <c r="F8" i="29"/>
  <c r="L8" i="29"/>
  <c r="V8" i="29" s="1"/>
  <c r="F10" i="29"/>
  <c r="L10" i="29"/>
  <c r="V10" i="29" s="1"/>
  <c r="F12" i="29"/>
  <c r="L12" i="29"/>
  <c r="V12" i="29" s="1"/>
  <c r="F14" i="29"/>
  <c r="L14" i="29"/>
  <c r="V14" i="29" s="1"/>
  <c r="F16" i="29"/>
  <c r="L16" i="29"/>
  <c r="V16" i="29" s="1"/>
  <c r="F18" i="29"/>
  <c r="L18" i="29"/>
  <c r="V18" i="29" s="1"/>
  <c r="F20" i="29"/>
  <c r="L20" i="29"/>
  <c r="V20" i="29" s="1"/>
  <c r="F22" i="29"/>
  <c r="L22" i="29"/>
  <c r="V22" i="29" s="1"/>
  <c r="F24" i="29"/>
  <c r="L24" i="29"/>
  <c r="V24" i="29" s="1"/>
  <c r="F26" i="29"/>
  <c r="L26" i="29"/>
  <c r="V26" i="29" s="1"/>
  <c r="F28" i="29"/>
  <c r="L28" i="29"/>
  <c r="V28" i="29" s="1"/>
  <c r="F30" i="29"/>
  <c r="L30" i="29"/>
  <c r="V30" i="29" s="1"/>
  <c r="F32" i="29"/>
  <c r="L32" i="29"/>
  <c r="V32" i="29" s="1"/>
  <c r="F34" i="29"/>
  <c r="L34" i="29"/>
  <c r="V34" i="29" s="1"/>
  <c r="F36" i="29"/>
  <c r="L36" i="29"/>
  <c r="V36" i="29" s="1"/>
  <c r="H8" i="29"/>
  <c r="U8" i="29" s="1"/>
  <c r="H10" i="29"/>
  <c r="U10" i="29" s="1"/>
  <c r="H12" i="29"/>
  <c r="U12" i="29" s="1"/>
  <c r="H14" i="29"/>
  <c r="U14" i="29" s="1"/>
  <c r="H16" i="29"/>
  <c r="H18" i="29"/>
  <c r="U18" i="29" s="1"/>
  <c r="H20" i="29"/>
  <c r="U20" i="29" s="1"/>
  <c r="H22" i="29"/>
  <c r="U22" i="29" s="1"/>
  <c r="H24" i="29"/>
  <c r="U24" i="29" s="1"/>
  <c r="H26" i="29"/>
  <c r="U26" i="29" s="1"/>
  <c r="H28" i="29"/>
  <c r="U28" i="29" s="1"/>
  <c r="H30" i="29"/>
  <c r="U30" i="29" s="1"/>
  <c r="H32" i="29"/>
  <c r="U32" i="29" s="1"/>
  <c r="H34" i="29"/>
  <c r="U34" i="29" s="1"/>
  <c r="H36" i="29"/>
  <c r="U36" i="29" s="1"/>
  <c r="J8" i="28"/>
  <c r="N8" i="27"/>
  <c r="N11" i="28"/>
  <c r="N10" i="28"/>
  <c r="D38" i="28"/>
  <c r="F38" i="28" s="1"/>
  <c r="D37" i="28"/>
  <c r="M37" i="28" s="1"/>
  <c r="D36" i="28"/>
  <c r="M36" i="28" s="1"/>
  <c r="D35" i="28"/>
  <c r="H35" i="28" s="1"/>
  <c r="D34" i="28"/>
  <c r="F34" i="28" s="1"/>
  <c r="D33" i="28"/>
  <c r="H33" i="28" s="1"/>
  <c r="D32" i="28"/>
  <c r="M32" i="28" s="1"/>
  <c r="D31" i="28"/>
  <c r="F31" i="28" s="1"/>
  <c r="D30" i="28"/>
  <c r="F30" i="28" s="1"/>
  <c r="D29" i="28"/>
  <c r="I29" i="28" s="1"/>
  <c r="D28" i="28"/>
  <c r="M28" i="28" s="1"/>
  <c r="D27" i="28"/>
  <c r="H27" i="28" s="1"/>
  <c r="D26" i="28"/>
  <c r="M26" i="28" s="1"/>
  <c r="D25" i="28"/>
  <c r="H25" i="28" s="1"/>
  <c r="D24" i="28"/>
  <c r="F24" i="28" s="1"/>
  <c r="D23" i="28"/>
  <c r="F23" i="28" s="1"/>
  <c r="D22" i="28"/>
  <c r="M22" i="28" s="1"/>
  <c r="D21" i="28"/>
  <c r="M21" i="28" s="1"/>
  <c r="D20" i="28"/>
  <c r="M20" i="28" s="1"/>
  <c r="D19" i="28"/>
  <c r="H19" i="28" s="1"/>
  <c r="D18" i="28"/>
  <c r="F18" i="28" s="1"/>
  <c r="D17" i="28"/>
  <c r="H17" i="28" s="1"/>
  <c r="D16" i="28"/>
  <c r="F16" i="28" s="1"/>
  <c r="D15" i="28"/>
  <c r="F15" i="28" s="1"/>
  <c r="D14" i="28"/>
  <c r="M14" i="28" s="1"/>
  <c r="D13" i="28"/>
  <c r="M13" i="28" s="1"/>
  <c r="D12" i="28"/>
  <c r="M12" i="28" s="1"/>
  <c r="D11" i="28"/>
  <c r="H11" i="28" s="1"/>
  <c r="D10" i="28"/>
  <c r="F10" i="28" s="1"/>
  <c r="D9" i="28"/>
  <c r="H9" i="28" s="1"/>
  <c r="D8" i="28"/>
  <c r="F8" i="28" s="1"/>
  <c r="J36" i="28"/>
  <c r="J29" i="28"/>
  <c r="M9" i="28"/>
  <c r="F29" i="28"/>
  <c r="F36" i="28"/>
  <c r="N8" i="28"/>
  <c r="N9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8" i="28"/>
  <c r="J38" i="28"/>
  <c r="N37" i="28"/>
  <c r="J37" i="28"/>
  <c r="N36" i="28"/>
  <c r="N35" i="28"/>
  <c r="J35" i="28"/>
  <c r="N34" i="28"/>
  <c r="J34" i="28"/>
  <c r="N33" i="28"/>
  <c r="J33" i="28"/>
  <c r="J32" i="28"/>
  <c r="J31" i="28"/>
  <c r="J30" i="28"/>
  <c r="M30" i="28"/>
  <c r="J28" i="28"/>
  <c r="J27" i="28"/>
  <c r="J26" i="28"/>
  <c r="J25" i="28"/>
  <c r="I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M8" i="28"/>
  <c r="I17" i="28" l="1"/>
  <c r="F21" i="28"/>
  <c r="I21" i="28"/>
  <c r="M17" i="28"/>
  <c r="V31" i="29"/>
  <c r="M25" i="28"/>
  <c r="L10" i="28"/>
  <c r="V10" i="28" s="1"/>
  <c r="U16" i="29"/>
  <c r="M11" i="28"/>
  <c r="U17" i="28"/>
  <c r="F28" i="28"/>
  <c r="F14" i="28"/>
  <c r="U27" i="28"/>
  <c r="H21" i="28"/>
  <c r="U21" i="28" s="1"/>
  <c r="F17" i="28"/>
  <c r="F9" i="28"/>
  <c r="U9" i="28"/>
  <c r="I9" i="28"/>
  <c r="U11" i="28"/>
  <c r="M29" i="28"/>
  <c r="H23" i="28"/>
  <c r="U23" i="28" s="1"/>
  <c r="F38" i="29"/>
  <c r="M38" i="28"/>
  <c r="H37" i="28"/>
  <c r="U37" i="28" s="1"/>
  <c r="I37" i="28"/>
  <c r="F37" i="28"/>
  <c r="I35" i="28"/>
  <c r="M34" i="28"/>
  <c r="M31" i="28"/>
  <c r="F33" i="28"/>
  <c r="I33" i="28"/>
  <c r="H31" i="28"/>
  <c r="U31" i="28" s="1"/>
  <c r="H29" i="28"/>
  <c r="U29" i="28" s="1"/>
  <c r="M24" i="28"/>
  <c r="F25" i="28"/>
  <c r="M27" i="28"/>
  <c r="F26" i="28"/>
  <c r="M18" i="28"/>
  <c r="F22" i="28"/>
  <c r="F20" i="28"/>
  <c r="H15" i="28"/>
  <c r="U15" i="28" s="1"/>
  <c r="H13" i="28"/>
  <c r="U13" i="28" s="1"/>
  <c r="F13" i="28"/>
  <c r="F12" i="28"/>
  <c r="M15" i="28"/>
  <c r="F35" i="28"/>
  <c r="F27" i="28"/>
  <c r="F19" i="28"/>
  <c r="F11" i="28"/>
  <c r="M19" i="28"/>
  <c r="I31" i="28"/>
  <c r="M16" i="28"/>
  <c r="M35" i="28"/>
  <c r="F32" i="28"/>
  <c r="I13" i="28"/>
  <c r="M23" i="28"/>
  <c r="L29" i="28"/>
  <c r="V29" i="28" s="1"/>
  <c r="U25" i="28"/>
  <c r="I15" i="28"/>
  <c r="I27" i="28"/>
  <c r="L33" i="28"/>
  <c r="V33" i="28" s="1"/>
  <c r="M33" i="28"/>
  <c r="I11" i="28"/>
  <c r="I19" i="28"/>
  <c r="U19" i="28" s="1"/>
  <c r="I23" i="28"/>
  <c r="L31" i="28"/>
  <c r="V31" i="28" s="1"/>
  <c r="L35" i="28"/>
  <c r="V35" i="28" s="1"/>
  <c r="L37" i="28"/>
  <c r="V37" i="28" s="1"/>
  <c r="U33" i="28"/>
  <c r="U35" i="28"/>
  <c r="H8" i="28"/>
  <c r="U8" i="28" s="1"/>
  <c r="H10" i="28"/>
  <c r="U10" i="28" s="1"/>
  <c r="M10" i="28"/>
  <c r="I8" i="28"/>
  <c r="L9" i="28"/>
  <c r="V9" i="28" s="1"/>
  <c r="I10" i="28"/>
  <c r="L11" i="28"/>
  <c r="V11" i="28" s="1"/>
  <c r="I12" i="28"/>
  <c r="L13" i="28"/>
  <c r="V13" i="28" s="1"/>
  <c r="I14" i="28"/>
  <c r="L15" i="28"/>
  <c r="V15" i="28" s="1"/>
  <c r="I16" i="28"/>
  <c r="L17" i="28"/>
  <c r="V17" i="28" s="1"/>
  <c r="I18" i="28"/>
  <c r="L19" i="28"/>
  <c r="V19" i="28" s="1"/>
  <c r="I20" i="28"/>
  <c r="L21" i="28"/>
  <c r="V21" i="28" s="1"/>
  <c r="I22" i="28"/>
  <c r="L23" i="28"/>
  <c r="V23" i="28" s="1"/>
  <c r="I24" i="28"/>
  <c r="L25" i="28"/>
  <c r="V25" i="28" s="1"/>
  <c r="I26" i="28"/>
  <c r="L27" i="28"/>
  <c r="V27" i="28" s="1"/>
  <c r="I28" i="28"/>
  <c r="I30" i="28"/>
  <c r="I32" i="28"/>
  <c r="I34" i="28"/>
  <c r="I36" i="28"/>
  <c r="I38" i="28"/>
  <c r="L8" i="28"/>
  <c r="V8" i="28" s="1"/>
  <c r="L12" i="28"/>
  <c r="V12" i="28" s="1"/>
  <c r="L14" i="28"/>
  <c r="V14" i="28" s="1"/>
  <c r="L16" i="28"/>
  <c r="V16" i="28" s="1"/>
  <c r="L18" i="28"/>
  <c r="V18" i="28" s="1"/>
  <c r="L20" i="28"/>
  <c r="V20" i="28" s="1"/>
  <c r="L22" i="28"/>
  <c r="V22" i="28" s="1"/>
  <c r="L24" i="28"/>
  <c r="V24" i="28" s="1"/>
  <c r="L26" i="28"/>
  <c r="V26" i="28" s="1"/>
  <c r="L28" i="28"/>
  <c r="V28" i="28" s="1"/>
  <c r="L30" i="28"/>
  <c r="V30" i="28" s="1"/>
  <c r="L32" i="28"/>
  <c r="V32" i="28" s="1"/>
  <c r="L34" i="28"/>
  <c r="V34" i="28" s="1"/>
  <c r="L36" i="28"/>
  <c r="V36" i="28" s="1"/>
  <c r="L38" i="28"/>
  <c r="V38" i="28" s="1"/>
  <c r="H12" i="28"/>
  <c r="U12" i="28" s="1"/>
  <c r="H14" i="28"/>
  <c r="U14" i="28" s="1"/>
  <c r="H16" i="28"/>
  <c r="U16" i="28" s="1"/>
  <c r="H18" i="28"/>
  <c r="U18" i="28" s="1"/>
  <c r="H20" i="28"/>
  <c r="U20" i="28" s="1"/>
  <c r="H22" i="28"/>
  <c r="U22" i="28" s="1"/>
  <c r="H24" i="28"/>
  <c r="U24" i="28" s="1"/>
  <c r="H26" i="28"/>
  <c r="U26" i="28" s="1"/>
  <c r="H28" i="28"/>
  <c r="U28" i="28" s="1"/>
  <c r="H30" i="28"/>
  <c r="U30" i="28" s="1"/>
  <c r="H32" i="28"/>
  <c r="U32" i="28" s="1"/>
  <c r="H34" i="28"/>
  <c r="U34" i="28" s="1"/>
  <c r="H36" i="28"/>
  <c r="U36" i="28" s="1"/>
  <c r="H38" i="28"/>
  <c r="J38" i="27"/>
  <c r="N38" i="27"/>
  <c r="J37" i="27"/>
  <c r="N37" i="27"/>
  <c r="J36" i="27"/>
  <c r="N36" i="27"/>
  <c r="U38" i="28" l="1"/>
  <c r="F39" i="28"/>
  <c r="N27" i="27"/>
  <c r="N36" i="26" l="1"/>
  <c r="N37" i="26"/>
  <c r="D38" i="27" l="1"/>
  <c r="L38" i="27" s="1"/>
  <c r="V38" i="27" s="1"/>
  <c r="D37" i="27"/>
  <c r="L37" i="27" s="1"/>
  <c r="V37" i="27" s="1"/>
  <c r="D36" i="27"/>
  <c r="L36" i="27" s="1"/>
  <c r="V36" i="27" s="1"/>
  <c r="N35" i="27"/>
  <c r="J35" i="27"/>
  <c r="D35" i="27"/>
  <c r="M35" i="27" s="1"/>
  <c r="N34" i="27"/>
  <c r="J34" i="27"/>
  <c r="D34" i="27"/>
  <c r="I34" i="27" s="1"/>
  <c r="N33" i="27"/>
  <c r="J33" i="27"/>
  <c r="D33" i="27"/>
  <c r="M33" i="27" s="1"/>
  <c r="N32" i="27"/>
  <c r="J32" i="27"/>
  <c r="D32" i="27"/>
  <c r="I32" i="27" s="1"/>
  <c r="N31" i="27"/>
  <c r="J31" i="27"/>
  <c r="D31" i="27"/>
  <c r="M31" i="27" s="1"/>
  <c r="N30" i="27"/>
  <c r="J30" i="27"/>
  <c r="D30" i="27"/>
  <c r="I30" i="27" s="1"/>
  <c r="N29" i="27"/>
  <c r="J29" i="27"/>
  <c r="D29" i="27"/>
  <c r="M29" i="27" s="1"/>
  <c r="N28" i="27"/>
  <c r="J28" i="27"/>
  <c r="D28" i="27"/>
  <c r="I28" i="27" s="1"/>
  <c r="J27" i="27"/>
  <c r="D27" i="27"/>
  <c r="M27" i="27" s="1"/>
  <c r="N26" i="27"/>
  <c r="J26" i="27"/>
  <c r="D26" i="27"/>
  <c r="I26" i="27" s="1"/>
  <c r="N25" i="27"/>
  <c r="J25" i="27"/>
  <c r="D25" i="27"/>
  <c r="M25" i="27" s="1"/>
  <c r="N24" i="27"/>
  <c r="J24" i="27"/>
  <c r="D24" i="27"/>
  <c r="I24" i="27" s="1"/>
  <c r="N23" i="27"/>
  <c r="J23" i="27"/>
  <c r="D23" i="27"/>
  <c r="M23" i="27" s="1"/>
  <c r="N22" i="27"/>
  <c r="J22" i="27"/>
  <c r="D22" i="27"/>
  <c r="I22" i="27" s="1"/>
  <c r="N21" i="27"/>
  <c r="J21" i="27"/>
  <c r="D21" i="27"/>
  <c r="M21" i="27" s="1"/>
  <c r="N20" i="27"/>
  <c r="J20" i="27"/>
  <c r="D20" i="27"/>
  <c r="I20" i="27" s="1"/>
  <c r="N19" i="27"/>
  <c r="J19" i="27"/>
  <c r="D19" i="27"/>
  <c r="M19" i="27" s="1"/>
  <c r="N18" i="27"/>
  <c r="J18" i="27"/>
  <c r="D18" i="27"/>
  <c r="I18" i="27" s="1"/>
  <c r="N17" i="27"/>
  <c r="J17" i="27"/>
  <c r="D17" i="27"/>
  <c r="M17" i="27" s="1"/>
  <c r="N16" i="27"/>
  <c r="J16" i="27"/>
  <c r="D16" i="27"/>
  <c r="I16" i="27" s="1"/>
  <c r="N15" i="27"/>
  <c r="J15" i="27"/>
  <c r="D15" i="27"/>
  <c r="M15" i="27" s="1"/>
  <c r="N14" i="27"/>
  <c r="J14" i="27"/>
  <c r="D14" i="27"/>
  <c r="I14" i="27" s="1"/>
  <c r="N13" i="27"/>
  <c r="J13" i="27"/>
  <c r="D13" i="27"/>
  <c r="M13" i="27" s="1"/>
  <c r="N12" i="27"/>
  <c r="J12" i="27"/>
  <c r="D12" i="27"/>
  <c r="I12" i="27" s="1"/>
  <c r="N11" i="27"/>
  <c r="J11" i="27"/>
  <c r="D11" i="27"/>
  <c r="M11" i="27" s="1"/>
  <c r="N10" i="27"/>
  <c r="J10" i="27"/>
  <c r="D10" i="27"/>
  <c r="I10" i="27" s="1"/>
  <c r="N9" i="27"/>
  <c r="J9" i="27"/>
  <c r="D9" i="27"/>
  <c r="M9" i="27" s="1"/>
  <c r="J8" i="27"/>
  <c r="D8" i="27"/>
  <c r="I8" i="27" s="1"/>
  <c r="H22" i="27" l="1"/>
  <c r="H32" i="27"/>
  <c r="I33" i="27"/>
  <c r="F34" i="27"/>
  <c r="M34" i="27"/>
  <c r="H28" i="27"/>
  <c r="U28" i="27" s="1"/>
  <c r="H30" i="27"/>
  <c r="U30" i="27" s="1"/>
  <c r="M28" i="27"/>
  <c r="I27" i="27"/>
  <c r="F28" i="27"/>
  <c r="M20" i="27"/>
  <c r="I19" i="27"/>
  <c r="F20" i="27"/>
  <c r="H20" i="27"/>
  <c r="U20" i="27" s="1"/>
  <c r="H12" i="27"/>
  <c r="U12" i="27" s="1"/>
  <c r="H14" i="27"/>
  <c r="U14" i="27" s="1"/>
  <c r="M12" i="27"/>
  <c r="I11" i="27"/>
  <c r="F12" i="27"/>
  <c r="U22" i="27"/>
  <c r="U32" i="27"/>
  <c r="L10" i="27"/>
  <c r="L18" i="27"/>
  <c r="V18" i="27" s="1"/>
  <c r="L26" i="27"/>
  <c r="V26" i="27" s="1"/>
  <c r="L8" i="27"/>
  <c r="V8" i="27" s="1"/>
  <c r="I9" i="27"/>
  <c r="F10" i="27"/>
  <c r="M10" i="27"/>
  <c r="L24" i="27"/>
  <c r="V24" i="27" s="1"/>
  <c r="I25" i="27"/>
  <c r="F26" i="27"/>
  <c r="M26" i="27"/>
  <c r="L34" i="27"/>
  <c r="V34" i="27" s="1"/>
  <c r="I35" i="27"/>
  <c r="F36" i="27"/>
  <c r="F37" i="27"/>
  <c r="F38" i="27"/>
  <c r="L16" i="27"/>
  <c r="V16" i="27" s="1"/>
  <c r="I17" i="27"/>
  <c r="F18" i="27"/>
  <c r="M18" i="27"/>
  <c r="F8" i="27"/>
  <c r="M8" i="27"/>
  <c r="H10" i="27"/>
  <c r="U10" i="27" s="1"/>
  <c r="L14" i="27"/>
  <c r="V14" i="27" s="1"/>
  <c r="I15" i="27"/>
  <c r="F16" i="27"/>
  <c r="M16" i="27"/>
  <c r="H18" i="27"/>
  <c r="U18" i="27" s="1"/>
  <c r="L22" i="27"/>
  <c r="V22" i="27" s="1"/>
  <c r="I23" i="27"/>
  <c r="F24" i="27"/>
  <c r="M24" i="27"/>
  <c r="H26" i="27"/>
  <c r="U26" i="27" s="1"/>
  <c r="L30" i="27"/>
  <c r="L32" i="27"/>
  <c r="V32" i="27" s="1"/>
  <c r="H36" i="27"/>
  <c r="U36" i="27" s="1"/>
  <c r="H37" i="27"/>
  <c r="U37" i="27" s="1"/>
  <c r="H38" i="27"/>
  <c r="H8" i="27"/>
  <c r="U8" i="27" s="1"/>
  <c r="L12" i="27"/>
  <c r="V12" i="27" s="1"/>
  <c r="I13" i="27"/>
  <c r="F14" i="27"/>
  <c r="M14" i="27"/>
  <c r="H16" i="27"/>
  <c r="U16" i="27" s="1"/>
  <c r="L20" i="27"/>
  <c r="V20" i="27" s="1"/>
  <c r="I21" i="27"/>
  <c r="F22" i="27"/>
  <c r="M22" i="27"/>
  <c r="H24" i="27"/>
  <c r="U24" i="27" s="1"/>
  <c r="L28" i="27"/>
  <c r="V28" i="27" s="1"/>
  <c r="I29" i="27"/>
  <c r="F30" i="27"/>
  <c r="M30" i="27"/>
  <c r="I31" i="27"/>
  <c r="F32" i="27"/>
  <c r="M32" i="27"/>
  <c r="H34" i="27"/>
  <c r="U34" i="27" s="1"/>
  <c r="M36" i="27"/>
  <c r="M37" i="27"/>
  <c r="M38" i="27"/>
  <c r="F9" i="27"/>
  <c r="L9" i="27"/>
  <c r="V9" i="27" s="1"/>
  <c r="F11" i="27"/>
  <c r="L11" i="27"/>
  <c r="V11" i="27" s="1"/>
  <c r="F13" i="27"/>
  <c r="L13" i="27"/>
  <c r="V13" i="27" s="1"/>
  <c r="F15" i="27"/>
  <c r="L15" i="27"/>
  <c r="V15" i="27" s="1"/>
  <c r="F17" i="27"/>
  <c r="L17" i="27"/>
  <c r="V17" i="27" s="1"/>
  <c r="F19" i="27"/>
  <c r="L19" i="27"/>
  <c r="V19" i="27" s="1"/>
  <c r="F21" i="27"/>
  <c r="L21" i="27"/>
  <c r="V21" i="27" s="1"/>
  <c r="F23" i="27"/>
  <c r="L23" i="27"/>
  <c r="V23" i="27" s="1"/>
  <c r="F25" i="27"/>
  <c r="L25" i="27"/>
  <c r="V25" i="27" s="1"/>
  <c r="F27" i="27"/>
  <c r="L27" i="27"/>
  <c r="V27" i="27" s="1"/>
  <c r="F29" i="27"/>
  <c r="L29" i="27"/>
  <c r="V29" i="27" s="1"/>
  <c r="F31" i="27"/>
  <c r="L31" i="27"/>
  <c r="V31" i="27" s="1"/>
  <c r="F33" i="27"/>
  <c r="L33" i="27"/>
  <c r="V33" i="27" s="1"/>
  <c r="F35" i="27"/>
  <c r="L35" i="27"/>
  <c r="V35" i="27" s="1"/>
  <c r="I36" i="27"/>
  <c r="I37" i="27"/>
  <c r="I38" i="27"/>
  <c r="U38" i="27" s="1"/>
  <c r="H9" i="27"/>
  <c r="U9" i="27" s="1"/>
  <c r="H11" i="27"/>
  <c r="U11" i="27" s="1"/>
  <c r="H13" i="27"/>
  <c r="U13" i="27" s="1"/>
  <c r="H15" i="27"/>
  <c r="U15" i="27" s="1"/>
  <c r="H17" i="27"/>
  <c r="U17" i="27" s="1"/>
  <c r="H19" i="27"/>
  <c r="U19" i="27" s="1"/>
  <c r="H21" i="27"/>
  <c r="U21" i="27" s="1"/>
  <c r="H23" i="27"/>
  <c r="U23" i="27" s="1"/>
  <c r="H25" i="27"/>
  <c r="U25" i="27" s="1"/>
  <c r="H27" i="27"/>
  <c r="U27" i="27" s="1"/>
  <c r="H29" i="27"/>
  <c r="U29" i="27" s="1"/>
  <c r="H31" i="27"/>
  <c r="U31" i="27" s="1"/>
  <c r="H33" i="27"/>
  <c r="U33" i="27" s="1"/>
  <c r="H35" i="27"/>
  <c r="U35" i="27" s="1"/>
  <c r="J10" i="26"/>
  <c r="V30" i="27" l="1"/>
  <c r="V10" i="27"/>
  <c r="F39" i="27"/>
  <c r="D37" i="26"/>
  <c r="L37" i="26" s="1"/>
  <c r="V37" i="26" s="1"/>
  <c r="D36" i="26"/>
  <c r="L36" i="26" s="1"/>
  <c r="V36" i="26" s="1"/>
  <c r="N35" i="26"/>
  <c r="J35" i="26"/>
  <c r="D35" i="26"/>
  <c r="M35" i="26" s="1"/>
  <c r="N34" i="26"/>
  <c r="J34" i="26"/>
  <c r="D34" i="26"/>
  <c r="I34" i="26" s="1"/>
  <c r="N33" i="26"/>
  <c r="J33" i="26"/>
  <c r="D33" i="26"/>
  <c r="M33" i="26" s="1"/>
  <c r="N32" i="26"/>
  <c r="J32" i="26"/>
  <c r="D32" i="26"/>
  <c r="M32" i="26" s="1"/>
  <c r="J31" i="26"/>
  <c r="D31" i="26"/>
  <c r="M31" i="26" s="1"/>
  <c r="N30" i="26"/>
  <c r="J30" i="26"/>
  <c r="D30" i="26"/>
  <c r="L30" i="26" s="1"/>
  <c r="N29" i="26"/>
  <c r="J29" i="26"/>
  <c r="D29" i="26"/>
  <c r="M29" i="26" s="1"/>
  <c r="N28" i="26"/>
  <c r="J28" i="26"/>
  <c r="D28" i="26"/>
  <c r="I28" i="26" s="1"/>
  <c r="N27" i="26"/>
  <c r="J27" i="26"/>
  <c r="D27" i="26"/>
  <c r="M27" i="26" s="1"/>
  <c r="N26" i="26"/>
  <c r="J26" i="26"/>
  <c r="D26" i="26"/>
  <c r="L26" i="26" s="1"/>
  <c r="N25" i="26"/>
  <c r="J25" i="26"/>
  <c r="D25" i="26"/>
  <c r="M25" i="26" s="1"/>
  <c r="N24" i="26"/>
  <c r="J24" i="26"/>
  <c r="D24" i="26"/>
  <c r="I24" i="26" s="1"/>
  <c r="N23" i="26"/>
  <c r="J23" i="26"/>
  <c r="D23" i="26"/>
  <c r="M23" i="26" s="1"/>
  <c r="N22" i="26"/>
  <c r="J22" i="26"/>
  <c r="D22" i="26"/>
  <c r="L22" i="26" s="1"/>
  <c r="N21" i="26"/>
  <c r="J21" i="26"/>
  <c r="D21" i="26"/>
  <c r="M21" i="26" s="1"/>
  <c r="N20" i="26"/>
  <c r="J20" i="26"/>
  <c r="D20" i="26"/>
  <c r="I20" i="26" s="1"/>
  <c r="N19" i="26"/>
  <c r="J19" i="26"/>
  <c r="D19" i="26"/>
  <c r="M19" i="26" s="1"/>
  <c r="N18" i="26"/>
  <c r="J18" i="26"/>
  <c r="D18" i="26"/>
  <c r="L18" i="26" s="1"/>
  <c r="N17" i="26"/>
  <c r="J17" i="26"/>
  <c r="D17" i="26"/>
  <c r="M17" i="26" s="1"/>
  <c r="N16" i="26"/>
  <c r="J16" i="26"/>
  <c r="D16" i="26"/>
  <c r="I16" i="26" s="1"/>
  <c r="N15" i="26"/>
  <c r="J15" i="26"/>
  <c r="D15" i="26"/>
  <c r="M15" i="26" s="1"/>
  <c r="N14" i="26"/>
  <c r="J14" i="26"/>
  <c r="D14" i="26"/>
  <c r="L14" i="26" s="1"/>
  <c r="N13" i="26"/>
  <c r="J13" i="26"/>
  <c r="D13" i="26"/>
  <c r="M13" i="26" s="1"/>
  <c r="N12" i="26"/>
  <c r="J12" i="26"/>
  <c r="D12" i="26"/>
  <c r="I12" i="26" s="1"/>
  <c r="N11" i="26"/>
  <c r="J11" i="26"/>
  <c r="D11" i="26"/>
  <c r="M11" i="26" s="1"/>
  <c r="N10" i="26"/>
  <c r="D10" i="26"/>
  <c r="L10" i="26" s="1"/>
  <c r="N9" i="26"/>
  <c r="J9" i="26"/>
  <c r="D9" i="26"/>
  <c r="M9" i="26" s="1"/>
  <c r="N8" i="26"/>
  <c r="J8" i="26"/>
  <c r="D8" i="26"/>
  <c r="I8" i="26" s="1"/>
  <c r="V30" i="26" l="1"/>
  <c r="V26" i="26"/>
  <c r="V10" i="26"/>
  <c r="V14" i="26"/>
  <c r="V18" i="26"/>
  <c r="V22" i="26"/>
  <c r="H37" i="26"/>
  <c r="U37" i="26" s="1"/>
  <c r="F37" i="26"/>
  <c r="I37" i="26"/>
  <c r="H30" i="26"/>
  <c r="U30" i="26" s="1"/>
  <c r="I30" i="26"/>
  <c r="H22" i="26"/>
  <c r="U22" i="26" s="1"/>
  <c r="I22" i="26"/>
  <c r="H26" i="26"/>
  <c r="U26" i="26" s="1"/>
  <c r="I26" i="26"/>
  <c r="H18" i="26"/>
  <c r="U18" i="26" s="1"/>
  <c r="I18" i="26"/>
  <c r="H14" i="26"/>
  <c r="U14" i="26" s="1"/>
  <c r="I14" i="26"/>
  <c r="I10" i="26"/>
  <c r="H10" i="26"/>
  <c r="U10" i="26" s="1"/>
  <c r="F35" i="26"/>
  <c r="I11" i="26"/>
  <c r="M10" i="26"/>
  <c r="M14" i="26"/>
  <c r="M18" i="26"/>
  <c r="M22" i="26"/>
  <c r="M26" i="26"/>
  <c r="M30" i="26"/>
  <c r="I31" i="26"/>
  <c r="I32" i="26"/>
  <c r="H34" i="26"/>
  <c r="U34" i="26" s="1"/>
  <c r="L34" i="26"/>
  <c r="I15" i="26"/>
  <c r="I19" i="26"/>
  <c r="I23" i="26"/>
  <c r="I27" i="26"/>
  <c r="F31" i="26"/>
  <c r="F34" i="26"/>
  <c r="M34" i="26"/>
  <c r="V34" i="26" s="1"/>
  <c r="I35" i="26"/>
  <c r="I36" i="26"/>
  <c r="L13" i="26"/>
  <c r="V13" i="26" s="1"/>
  <c r="L21" i="26"/>
  <c r="V21" i="26" s="1"/>
  <c r="F12" i="26"/>
  <c r="L12" i="26"/>
  <c r="V12" i="26" s="1"/>
  <c r="F13" i="26"/>
  <c r="F16" i="26"/>
  <c r="L16" i="26"/>
  <c r="V16" i="26" s="1"/>
  <c r="F17" i="26"/>
  <c r="F20" i="26"/>
  <c r="L20" i="26"/>
  <c r="V20" i="26" s="1"/>
  <c r="F21" i="26"/>
  <c r="F29" i="26"/>
  <c r="M36" i="26"/>
  <c r="H8" i="26"/>
  <c r="U8" i="26" s="1"/>
  <c r="I9" i="26"/>
  <c r="L11" i="26"/>
  <c r="V11" i="26" s="1"/>
  <c r="M12" i="26"/>
  <c r="I13" i="26"/>
  <c r="L15" i="26"/>
  <c r="V15" i="26" s="1"/>
  <c r="H16" i="26"/>
  <c r="U16" i="26" s="1"/>
  <c r="M16" i="26"/>
  <c r="L19" i="26"/>
  <c r="V19" i="26" s="1"/>
  <c r="H20" i="26"/>
  <c r="U20" i="26" s="1"/>
  <c r="M20" i="26"/>
  <c r="I21" i="26"/>
  <c r="L23" i="26"/>
  <c r="V23" i="26" s="1"/>
  <c r="H24" i="26"/>
  <c r="U24" i="26" s="1"/>
  <c r="M24" i="26"/>
  <c r="V24" i="26" s="1"/>
  <c r="I25" i="26"/>
  <c r="L27" i="26"/>
  <c r="V27" i="26" s="1"/>
  <c r="H28" i="26"/>
  <c r="U28" i="26" s="1"/>
  <c r="M28" i="26"/>
  <c r="I29" i="26"/>
  <c r="F32" i="26"/>
  <c r="L32" i="26"/>
  <c r="V32" i="26" s="1"/>
  <c r="F33" i="26"/>
  <c r="F36" i="26"/>
  <c r="M37" i="26"/>
  <c r="L9" i="26"/>
  <c r="V9" i="26" s="1"/>
  <c r="L17" i="26"/>
  <c r="V17" i="26" s="1"/>
  <c r="L25" i="26"/>
  <c r="V25" i="26" s="1"/>
  <c r="L29" i="26"/>
  <c r="V29" i="26" s="1"/>
  <c r="F8" i="26"/>
  <c r="L8" i="26"/>
  <c r="V8" i="26" s="1"/>
  <c r="F9" i="26"/>
  <c r="F24" i="26"/>
  <c r="L24" i="26"/>
  <c r="F25" i="26"/>
  <c r="F28" i="26"/>
  <c r="L28" i="26"/>
  <c r="V28" i="26" s="1"/>
  <c r="L33" i="26"/>
  <c r="V33" i="26" s="1"/>
  <c r="M8" i="26"/>
  <c r="H12" i="26"/>
  <c r="U12" i="26" s="1"/>
  <c r="I17" i="26"/>
  <c r="F10" i="26"/>
  <c r="F11" i="26"/>
  <c r="F14" i="26"/>
  <c r="F15" i="26"/>
  <c r="F18" i="26"/>
  <c r="F19" i="26"/>
  <c r="F22" i="26"/>
  <c r="F23" i="26"/>
  <c r="F26" i="26"/>
  <c r="F27" i="26"/>
  <c r="F30" i="26"/>
  <c r="L31" i="26"/>
  <c r="H32" i="26"/>
  <c r="U32" i="26" s="1"/>
  <c r="I33" i="26"/>
  <c r="L35" i="26"/>
  <c r="V35" i="26" s="1"/>
  <c r="H36" i="26"/>
  <c r="U36" i="26" s="1"/>
  <c r="H9" i="26"/>
  <c r="U9" i="26" s="1"/>
  <c r="H11" i="26"/>
  <c r="U11" i="26" s="1"/>
  <c r="H13" i="26"/>
  <c r="U13" i="26" s="1"/>
  <c r="H15" i="26"/>
  <c r="U15" i="26" s="1"/>
  <c r="H17" i="26"/>
  <c r="H19" i="26"/>
  <c r="U19" i="26" s="1"/>
  <c r="H21" i="26"/>
  <c r="U21" i="26" s="1"/>
  <c r="H23" i="26"/>
  <c r="U23" i="26" s="1"/>
  <c r="H25" i="26"/>
  <c r="U25" i="26" s="1"/>
  <c r="H27" i="26"/>
  <c r="U27" i="26" s="1"/>
  <c r="H29" i="26"/>
  <c r="U29" i="26" s="1"/>
  <c r="H31" i="26"/>
  <c r="U31" i="26" s="1"/>
  <c r="H33" i="26"/>
  <c r="U33" i="26" s="1"/>
  <c r="H35" i="26"/>
  <c r="U35" i="26" s="1"/>
  <c r="N36" i="24"/>
  <c r="N37" i="24"/>
  <c r="U17" i="26" l="1"/>
  <c r="F38" i="26"/>
  <c r="D37" i="25"/>
  <c r="I37" i="25" s="1"/>
  <c r="D38" i="25"/>
  <c r="F38" i="25" s="1"/>
  <c r="D36" i="25"/>
  <c r="L36" i="25" s="1"/>
  <c r="V36" i="25" s="1"/>
  <c r="N35" i="25"/>
  <c r="J35" i="25"/>
  <c r="D35" i="25"/>
  <c r="M35" i="25" s="1"/>
  <c r="N34" i="25"/>
  <c r="J34" i="25"/>
  <c r="D34" i="25"/>
  <c r="L34" i="25" s="1"/>
  <c r="N33" i="25"/>
  <c r="J33" i="25"/>
  <c r="D33" i="25"/>
  <c r="M33" i="25" s="1"/>
  <c r="N32" i="25"/>
  <c r="J32" i="25"/>
  <c r="D32" i="25"/>
  <c r="I32" i="25" s="1"/>
  <c r="N31" i="25"/>
  <c r="J31" i="25"/>
  <c r="D31" i="25"/>
  <c r="M31" i="25" s="1"/>
  <c r="N30" i="25"/>
  <c r="J30" i="25"/>
  <c r="D30" i="25"/>
  <c r="M30" i="25" s="1"/>
  <c r="N29" i="25"/>
  <c r="J29" i="25"/>
  <c r="D29" i="25"/>
  <c r="M29" i="25" s="1"/>
  <c r="N28" i="25"/>
  <c r="J28" i="25"/>
  <c r="D28" i="25"/>
  <c r="I28" i="25" s="1"/>
  <c r="N27" i="25"/>
  <c r="J27" i="25"/>
  <c r="D27" i="25"/>
  <c r="M27" i="25" s="1"/>
  <c r="N26" i="25"/>
  <c r="J26" i="25"/>
  <c r="D26" i="25"/>
  <c r="M26" i="25" s="1"/>
  <c r="N25" i="25"/>
  <c r="J25" i="25"/>
  <c r="D25" i="25"/>
  <c r="M25" i="25" s="1"/>
  <c r="N24" i="25"/>
  <c r="J24" i="25"/>
  <c r="D24" i="25"/>
  <c r="I24" i="25" s="1"/>
  <c r="N23" i="25"/>
  <c r="J23" i="25"/>
  <c r="D23" i="25"/>
  <c r="M23" i="25" s="1"/>
  <c r="N22" i="25"/>
  <c r="J22" i="25"/>
  <c r="D22" i="25"/>
  <c r="M22" i="25" s="1"/>
  <c r="N21" i="25"/>
  <c r="J21" i="25"/>
  <c r="D21" i="25"/>
  <c r="M21" i="25" s="1"/>
  <c r="N20" i="25"/>
  <c r="J20" i="25"/>
  <c r="D20" i="25"/>
  <c r="I20" i="25" s="1"/>
  <c r="N19" i="25"/>
  <c r="J19" i="25"/>
  <c r="D19" i="25"/>
  <c r="M19" i="25" s="1"/>
  <c r="N18" i="25"/>
  <c r="J18" i="25"/>
  <c r="D18" i="25"/>
  <c r="M18" i="25" s="1"/>
  <c r="N17" i="25"/>
  <c r="J17" i="25"/>
  <c r="D17" i="25"/>
  <c r="M17" i="25" s="1"/>
  <c r="N16" i="25"/>
  <c r="J16" i="25"/>
  <c r="D16" i="25"/>
  <c r="I16" i="25" s="1"/>
  <c r="N15" i="25"/>
  <c r="J15" i="25"/>
  <c r="D15" i="25"/>
  <c r="M15" i="25" s="1"/>
  <c r="N14" i="25"/>
  <c r="J14" i="25"/>
  <c r="D14" i="25"/>
  <c r="M14" i="25" s="1"/>
  <c r="N13" i="25"/>
  <c r="J13" i="25"/>
  <c r="D13" i="25"/>
  <c r="M13" i="25" s="1"/>
  <c r="N12" i="25"/>
  <c r="J12" i="25"/>
  <c r="D12" i="25"/>
  <c r="I12" i="25" s="1"/>
  <c r="N11" i="25"/>
  <c r="J11" i="25"/>
  <c r="D11" i="25"/>
  <c r="M11" i="25" s="1"/>
  <c r="N10" i="25"/>
  <c r="J10" i="25"/>
  <c r="D10" i="25"/>
  <c r="M10" i="25" s="1"/>
  <c r="N9" i="25"/>
  <c r="J9" i="25"/>
  <c r="D9" i="25"/>
  <c r="M9" i="25" s="1"/>
  <c r="N8" i="25"/>
  <c r="J8" i="25"/>
  <c r="D8" i="25"/>
  <c r="I8" i="25" s="1"/>
  <c r="V34" i="25" l="1"/>
  <c r="I34" i="25"/>
  <c r="F33" i="25"/>
  <c r="I33" i="25"/>
  <c r="M34" i="25"/>
  <c r="H34" i="25"/>
  <c r="U34" i="25" s="1"/>
  <c r="L37" i="25"/>
  <c r="V37" i="25" s="1"/>
  <c r="I30" i="25"/>
  <c r="F31" i="25"/>
  <c r="H38" i="25"/>
  <c r="U38" i="25" s="1"/>
  <c r="I31" i="25"/>
  <c r="F34" i="25"/>
  <c r="H37" i="25"/>
  <c r="U37" i="25" s="1"/>
  <c r="M28" i="25"/>
  <c r="I29" i="25"/>
  <c r="L24" i="25"/>
  <c r="V24" i="25" s="1"/>
  <c r="F25" i="25"/>
  <c r="F28" i="25"/>
  <c r="F24" i="25"/>
  <c r="M24" i="25"/>
  <c r="I25" i="25"/>
  <c r="I26" i="25"/>
  <c r="H28" i="25"/>
  <c r="U28" i="25" s="1"/>
  <c r="H24" i="25"/>
  <c r="U24" i="25" s="1"/>
  <c r="L28" i="25"/>
  <c r="V28" i="25" s="1"/>
  <c r="F29" i="25"/>
  <c r="H16" i="25"/>
  <c r="U16" i="25" s="1"/>
  <c r="F20" i="25"/>
  <c r="M20" i="25"/>
  <c r="I21" i="25"/>
  <c r="I22" i="25"/>
  <c r="L20" i="25"/>
  <c r="V20" i="25" s="1"/>
  <c r="F21" i="25"/>
  <c r="L16" i="25"/>
  <c r="V16" i="25" s="1"/>
  <c r="F17" i="25"/>
  <c r="F16" i="25"/>
  <c r="M16" i="25"/>
  <c r="I17" i="25"/>
  <c r="I18" i="25"/>
  <c r="H20" i="25"/>
  <c r="U20" i="25" s="1"/>
  <c r="L23" i="25"/>
  <c r="V23" i="25" s="1"/>
  <c r="M38" i="25"/>
  <c r="M37" i="25"/>
  <c r="F37" i="25"/>
  <c r="L38" i="25"/>
  <c r="V38" i="25" s="1"/>
  <c r="I38" i="25"/>
  <c r="H8" i="25"/>
  <c r="U8" i="25" s="1"/>
  <c r="L12" i="25"/>
  <c r="V12" i="25" s="1"/>
  <c r="F13" i="25"/>
  <c r="I14" i="25"/>
  <c r="L8" i="25"/>
  <c r="V8" i="25" s="1"/>
  <c r="F9" i="25"/>
  <c r="F12" i="25"/>
  <c r="M12" i="25"/>
  <c r="I13" i="25"/>
  <c r="F8" i="25"/>
  <c r="M8" i="25"/>
  <c r="I9" i="25"/>
  <c r="I10" i="25"/>
  <c r="H12" i="25"/>
  <c r="U12" i="25" s="1"/>
  <c r="V30" i="25"/>
  <c r="L35" i="25"/>
  <c r="V35" i="25" s="1"/>
  <c r="L11" i="25"/>
  <c r="V11" i="25" s="1"/>
  <c r="L15" i="25"/>
  <c r="V15" i="25" s="1"/>
  <c r="L27" i="25"/>
  <c r="V27" i="25" s="1"/>
  <c r="F32" i="25"/>
  <c r="L32" i="25"/>
  <c r="V32" i="25" s="1"/>
  <c r="F35" i="25"/>
  <c r="F36" i="25"/>
  <c r="F10" i="25"/>
  <c r="L10" i="25"/>
  <c r="V10" i="25" s="1"/>
  <c r="F11" i="25"/>
  <c r="F14" i="25"/>
  <c r="L14" i="25"/>
  <c r="V14" i="25" s="1"/>
  <c r="F15" i="25"/>
  <c r="F18" i="25"/>
  <c r="L18" i="25"/>
  <c r="V18" i="25" s="1"/>
  <c r="F19" i="25"/>
  <c r="F22" i="25"/>
  <c r="L22" i="25"/>
  <c r="V22" i="25" s="1"/>
  <c r="F23" i="25"/>
  <c r="F26" i="25"/>
  <c r="L26" i="25"/>
  <c r="V26" i="25" s="1"/>
  <c r="F27" i="25"/>
  <c r="F30" i="25"/>
  <c r="L30" i="25"/>
  <c r="L31" i="25"/>
  <c r="V31" i="25" s="1"/>
  <c r="H32" i="25"/>
  <c r="U32" i="25" s="1"/>
  <c r="M32" i="25"/>
  <c r="L33" i="25"/>
  <c r="V33" i="25" s="1"/>
  <c r="I35" i="25"/>
  <c r="I36" i="25"/>
  <c r="L19" i="25"/>
  <c r="V19" i="25" s="1"/>
  <c r="L9" i="25"/>
  <c r="V9" i="25" s="1"/>
  <c r="H10" i="25"/>
  <c r="U10" i="25" s="1"/>
  <c r="I11" i="25"/>
  <c r="L13" i="25"/>
  <c r="V13" i="25" s="1"/>
  <c r="H14" i="25"/>
  <c r="U14" i="25" s="1"/>
  <c r="I15" i="25"/>
  <c r="L17" i="25"/>
  <c r="V17" i="25" s="1"/>
  <c r="H18" i="25"/>
  <c r="U18" i="25" s="1"/>
  <c r="I19" i="25"/>
  <c r="L21" i="25"/>
  <c r="V21" i="25" s="1"/>
  <c r="H22" i="25"/>
  <c r="U22" i="25" s="1"/>
  <c r="I23" i="25"/>
  <c r="L25" i="25"/>
  <c r="V25" i="25" s="1"/>
  <c r="H26" i="25"/>
  <c r="U26" i="25" s="1"/>
  <c r="I27" i="25"/>
  <c r="L29" i="25"/>
  <c r="V29" i="25" s="1"/>
  <c r="H30" i="25"/>
  <c r="U30" i="25" s="1"/>
  <c r="M36" i="25"/>
  <c r="H36" i="25"/>
  <c r="U36" i="25" s="1"/>
  <c r="H9" i="25"/>
  <c r="U9" i="25" s="1"/>
  <c r="H11" i="25"/>
  <c r="U11" i="25" s="1"/>
  <c r="H13" i="25"/>
  <c r="U13" i="25" s="1"/>
  <c r="H15" i="25"/>
  <c r="U15" i="25" s="1"/>
  <c r="H17" i="25"/>
  <c r="U17" i="25" s="1"/>
  <c r="H19" i="25"/>
  <c r="U19" i="25" s="1"/>
  <c r="H21" i="25"/>
  <c r="U21" i="25" s="1"/>
  <c r="H23" i="25"/>
  <c r="U23" i="25" s="1"/>
  <c r="H25" i="25"/>
  <c r="U25" i="25" s="1"/>
  <c r="H27" i="25"/>
  <c r="U27" i="25" s="1"/>
  <c r="H29" i="25"/>
  <c r="U29" i="25" s="1"/>
  <c r="H31" i="25"/>
  <c r="U31" i="25" s="1"/>
  <c r="H33" i="25"/>
  <c r="U33" i="25" s="1"/>
  <c r="H35" i="25"/>
  <c r="U35" i="25" s="1"/>
  <c r="N31" i="23"/>
  <c r="N32" i="23"/>
  <c r="N33" i="23"/>
  <c r="N34" i="23"/>
  <c r="N35" i="23"/>
  <c r="N36" i="23"/>
  <c r="N37" i="23"/>
  <c r="N38" i="23"/>
  <c r="F39" i="25" l="1"/>
  <c r="D37" i="24"/>
  <c r="D36" i="24"/>
  <c r="H36" i="24" s="1"/>
  <c r="U36" i="24" s="1"/>
  <c r="N35" i="24"/>
  <c r="J35" i="24"/>
  <c r="D35" i="24"/>
  <c r="I35" i="24" s="1"/>
  <c r="N34" i="24"/>
  <c r="J34" i="24"/>
  <c r="D34" i="24"/>
  <c r="M34" i="24" s="1"/>
  <c r="N33" i="24"/>
  <c r="J33" i="24"/>
  <c r="D33" i="24"/>
  <c r="I33" i="24" s="1"/>
  <c r="N32" i="24"/>
  <c r="J32" i="24"/>
  <c r="D32" i="24"/>
  <c r="M32" i="24" s="1"/>
  <c r="N31" i="24"/>
  <c r="J31" i="24"/>
  <c r="D31" i="24"/>
  <c r="I31" i="24" s="1"/>
  <c r="N30" i="24"/>
  <c r="J30" i="24"/>
  <c r="D30" i="24"/>
  <c r="M30" i="24" s="1"/>
  <c r="N29" i="24"/>
  <c r="J29" i="24"/>
  <c r="D29" i="24"/>
  <c r="I29" i="24" s="1"/>
  <c r="N28" i="24"/>
  <c r="J28" i="24"/>
  <c r="D28" i="24"/>
  <c r="M28" i="24" s="1"/>
  <c r="N27" i="24"/>
  <c r="J27" i="24"/>
  <c r="D27" i="24"/>
  <c r="I27" i="24" s="1"/>
  <c r="N26" i="24"/>
  <c r="J26" i="24"/>
  <c r="D26" i="24"/>
  <c r="M26" i="24" s="1"/>
  <c r="N25" i="24"/>
  <c r="J25" i="24"/>
  <c r="D25" i="24"/>
  <c r="I25" i="24" s="1"/>
  <c r="N24" i="24"/>
  <c r="J24" i="24"/>
  <c r="D24" i="24"/>
  <c r="M24" i="24" s="1"/>
  <c r="N23" i="24"/>
  <c r="J23" i="24"/>
  <c r="D23" i="24"/>
  <c r="I23" i="24" s="1"/>
  <c r="N22" i="24"/>
  <c r="J22" i="24"/>
  <c r="D22" i="24"/>
  <c r="M22" i="24" s="1"/>
  <c r="N21" i="24"/>
  <c r="J21" i="24"/>
  <c r="D21" i="24"/>
  <c r="I21" i="24" s="1"/>
  <c r="N20" i="24"/>
  <c r="J20" i="24"/>
  <c r="D20" i="24"/>
  <c r="M20" i="24" s="1"/>
  <c r="N19" i="24"/>
  <c r="J19" i="24"/>
  <c r="D19" i="24"/>
  <c r="I19" i="24" s="1"/>
  <c r="N18" i="24"/>
  <c r="J18" i="24"/>
  <c r="D18" i="24"/>
  <c r="M18" i="24" s="1"/>
  <c r="N17" i="24"/>
  <c r="J17" i="24"/>
  <c r="D17" i="24"/>
  <c r="I17" i="24" s="1"/>
  <c r="N16" i="24"/>
  <c r="J16" i="24"/>
  <c r="D16" i="24"/>
  <c r="M16" i="24" s="1"/>
  <c r="N15" i="24"/>
  <c r="J15" i="24"/>
  <c r="D15" i="24"/>
  <c r="I15" i="24" s="1"/>
  <c r="N14" i="24"/>
  <c r="J14" i="24"/>
  <c r="D14" i="24"/>
  <c r="M14" i="24" s="1"/>
  <c r="N13" i="24"/>
  <c r="J13" i="24"/>
  <c r="D13" i="24"/>
  <c r="I13" i="24" s="1"/>
  <c r="N12" i="24"/>
  <c r="J12" i="24"/>
  <c r="D12" i="24"/>
  <c r="M12" i="24" s="1"/>
  <c r="N11" i="24"/>
  <c r="J11" i="24"/>
  <c r="D11" i="24"/>
  <c r="I11" i="24" s="1"/>
  <c r="N10" i="24"/>
  <c r="J10" i="24"/>
  <c r="D10" i="24"/>
  <c r="M10" i="24" s="1"/>
  <c r="N9" i="24"/>
  <c r="J9" i="24"/>
  <c r="D9" i="24"/>
  <c r="I9" i="24" s="1"/>
  <c r="N8" i="24"/>
  <c r="J8" i="24"/>
  <c r="D8" i="24"/>
  <c r="M8" i="24" s="1"/>
  <c r="H37" i="24" l="1"/>
  <c r="U37" i="24" s="1"/>
  <c r="M37" i="24"/>
  <c r="L37" i="24"/>
  <c r="V37" i="24" s="1"/>
  <c r="I30" i="24"/>
  <c r="F31" i="24"/>
  <c r="H31" i="24"/>
  <c r="U31" i="24" s="1"/>
  <c r="H13" i="24"/>
  <c r="U13" i="24" s="1"/>
  <c r="I12" i="24"/>
  <c r="F13" i="24"/>
  <c r="H15" i="24"/>
  <c r="U15" i="24" s="1"/>
  <c r="F21" i="24"/>
  <c r="H33" i="24"/>
  <c r="U33" i="24" s="1"/>
  <c r="H21" i="24"/>
  <c r="U21" i="24" s="1"/>
  <c r="H23" i="24"/>
  <c r="U23" i="24" s="1"/>
  <c r="M21" i="24"/>
  <c r="I20" i="24"/>
  <c r="M13" i="24"/>
  <c r="M31" i="24"/>
  <c r="L27" i="24"/>
  <c r="L17" i="24"/>
  <c r="V17" i="24" s="1"/>
  <c r="I18" i="24"/>
  <c r="F19" i="24"/>
  <c r="M19" i="24"/>
  <c r="L35" i="24"/>
  <c r="V35" i="24" s="1"/>
  <c r="I36" i="24"/>
  <c r="I8" i="24"/>
  <c r="H11" i="24"/>
  <c r="U11" i="24" s="1"/>
  <c r="L15" i="24"/>
  <c r="V15" i="24" s="1"/>
  <c r="I16" i="24"/>
  <c r="F17" i="24"/>
  <c r="M17" i="24"/>
  <c r="H19" i="24"/>
  <c r="U19" i="24" s="1"/>
  <c r="L23" i="24"/>
  <c r="V23" i="24" s="1"/>
  <c r="I24" i="24"/>
  <c r="F25" i="24"/>
  <c r="M25" i="24"/>
  <c r="H27" i="24"/>
  <c r="U27" i="24" s="1"/>
  <c r="H29" i="24"/>
  <c r="U29" i="24" s="1"/>
  <c r="L33" i="24"/>
  <c r="V33" i="24" s="1"/>
  <c r="I34" i="24"/>
  <c r="F35" i="24"/>
  <c r="M35" i="24"/>
  <c r="L11" i="24"/>
  <c r="V11" i="24" s="1"/>
  <c r="L19" i="24"/>
  <c r="V19" i="24" s="1"/>
  <c r="L29" i="24"/>
  <c r="V29" i="24" s="1"/>
  <c r="L9" i="24"/>
  <c r="V9" i="24" s="1"/>
  <c r="I10" i="24"/>
  <c r="F11" i="24"/>
  <c r="M11" i="24"/>
  <c r="L25" i="24"/>
  <c r="V25" i="24" s="1"/>
  <c r="I26" i="24"/>
  <c r="F27" i="24"/>
  <c r="M27" i="24"/>
  <c r="I28" i="24"/>
  <c r="F29" i="24"/>
  <c r="M29" i="24"/>
  <c r="F9" i="24"/>
  <c r="M9" i="24"/>
  <c r="H9" i="24"/>
  <c r="U9" i="24" s="1"/>
  <c r="L13" i="24"/>
  <c r="V13" i="24" s="1"/>
  <c r="I14" i="24"/>
  <c r="F15" i="24"/>
  <c r="M15" i="24"/>
  <c r="H17" i="24"/>
  <c r="U17" i="24" s="1"/>
  <c r="L21" i="24"/>
  <c r="V21" i="24" s="1"/>
  <c r="I22" i="24"/>
  <c r="F23" i="24"/>
  <c r="M23" i="24"/>
  <c r="H25" i="24"/>
  <c r="U25" i="24" s="1"/>
  <c r="L31" i="24"/>
  <c r="V31" i="24" s="1"/>
  <c r="I32" i="24"/>
  <c r="F33" i="24"/>
  <c r="M33" i="24"/>
  <c r="H35" i="24"/>
  <c r="U35" i="24" s="1"/>
  <c r="I37" i="24"/>
  <c r="L36" i="24"/>
  <c r="V36" i="24" s="1"/>
  <c r="F8" i="24"/>
  <c r="L8" i="24"/>
  <c r="V8" i="24" s="1"/>
  <c r="F10" i="24"/>
  <c r="L10" i="24"/>
  <c r="V10" i="24" s="1"/>
  <c r="F12" i="24"/>
  <c r="L12" i="24"/>
  <c r="V12" i="24" s="1"/>
  <c r="F14" i="24"/>
  <c r="L14" i="24"/>
  <c r="V14" i="24" s="1"/>
  <c r="F16" i="24"/>
  <c r="L16" i="24"/>
  <c r="V16" i="24" s="1"/>
  <c r="F18" i="24"/>
  <c r="L18" i="24"/>
  <c r="V18" i="24" s="1"/>
  <c r="F20" i="24"/>
  <c r="L20" i="24"/>
  <c r="V20" i="24" s="1"/>
  <c r="F22" i="24"/>
  <c r="L22" i="24"/>
  <c r="V22" i="24" s="1"/>
  <c r="F24" i="24"/>
  <c r="L24" i="24"/>
  <c r="V24" i="24" s="1"/>
  <c r="F26" i="24"/>
  <c r="L26" i="24"/>
  <c r="V26" i="24" s="1"/>
  <c r="F28" i="24"/>
  <c r="L28" i="24"/>
  <c r="V28" i="24" s="1"/>
  <c r="F30" i="24"/>
  <c r="L30" i="24"/>
  <c r="V30" i="24" s="1"/>
  <c r="F32" i="24"/>
  <c r="L32" i="24"/>
  <c r="V32" i="24" s="1"/>
  <c r="F34" i="24"/>
  <c r="L34" i="24"/>
  <c r="V34" i="24" s="1"/>
  <c r="F36" i="24"/>
  <c r="M36" i="24"/>
  <c r="F37" i="24"/>
  <c r="H8" i="24"/>
  <c r="U8" i="24" s="1"/>
  <c r="H10" i="24"/>
  <c r="U10" i="24" s="1"/>
  <c r="H12" i="24"/>
  <c r="U12" i="24" s="1"/>
  <c r="H14" i="24"/>
  <c r="U14" i="24" s="1"/>
  <c r="H16" i="24"/>
  <c r="U16" i="24" s="1"/>
  <c r="H18" i="24"/>
  <c r="U18" i="24" s="1"/>
  <c r="H20" i="24"/>
  <c r="U20" i="24" s="1"/>
  <c r="H22" i="24"/>
  <c r="U22" i="24" s="1"/>
  <c r="H24" i="24"/>
  <c r="U24" i="24" s="1"/>
  <c r="H26" i="24"/>
  <c r="U26" i="24" s="1"/>
  <c r="H28" i="24"/>
  <c r="U28" i="24" s="1"/>
  <c r="H30" i="24"/>
  <c r="U30" i="24" s="1"/>
  <c r="H32" i="24"/>
  <c r="U32" i="24" s="1"/>
  <c r="H34" i="24"/>
  <c r="U34" i="24" s="1"/>
  <c r="F38" i="24" l="1"/>
  <c r="V27" i="24"/>
  <c r="D36" i="23" l="1"/>
  <c r="M36" i="23" s="1"/>
  <c r="D37" i="23"/>
  <c r="H37" i="23" s="1"/>
  <c r="U37" i="23" s="1"/>
  <c r="D38" i="23"/>
  <c r="M38" i="23" s="1"/>
  <c r="J38" i="23"/>
  <c r="J35" i="23"/>
  <c r="D35" i="23"/>
  <c r="L35" i="23" s="1"/>
  <c r="V35" i="23" s="1"/>
  <c r="J34" i="23"/>
  <c r="D34" i="23"/>
  <c r="M34" i="23" s="1"/>
  <c r="J33" i="23"/>
  <c r="D33" i="23"/>
  <c r="M33" i="23" s="1"/>
  <c r="J32" i="23"/>
  <c r="D32" i="23"/>
  <c r="M32" i="23" s="1"/>
  <c r="J31" i="23"/>
  <c r="D31" i="23"/>
  <c r="I31" i="23" s="1"/>
  <c r="N30" i="23"/>
  <c r="J30" i="23"/>
  <c r="D30" i="23"/>
  <c r="M30" i="23" s="1"/>
  <c r="N29" i="23"/>
  <c r="J29" i="23"/>
  <c r="D29" i="23"/>
  <c r="M29" i="23" s="1"/>
  <c r="N28" i="23"/>
  <c r="J28" i="23"/>
  <c r="D28" i="23"/>
  <c r="M28" i="23" s="1"/>
  <c r="V28" i="23" s="1"/>
  <c r="N27" i="23"/>
  <c r="J27" i="23"/>
  <c r="D27" i="23"/>
  <c r="L27" i="23" s="1"/>
  <c r="N26" i="23"/>
  <c r="J26" i="23"/>
  <c r="D26" i="23"/>
  <c r="M26" i="23" s="1"/>
  <c r="N25" i="23"/>
  <c r="J25" i="23"/>
  <c r="D25" i="23"/>
  <c r="L25" i="23" s="1"/>
  <c r="N24" i="23"/>
  <c r="J24" i="23"/>
  <c r="D24" i="23"/>
  <c r="M24" i="23" s="1"/>
  <c r="N23" i="23"/>
  <c r="J23" i="23"/>
  <c r="D23" i="23"/>
  <c r="I23" i="23" s="1"/>
  <c r="N22" i="23"/>
  <c r="J22" i="23"/>
  <c r="D22" i="23"/>
  <c r="M22" i="23" s="1"/>
  <c r="N21" i="23"/>
  <c r="J21" i="23"/>
  <c r="D21" i="23"/>
  <c r="M21" i="23" s="1"/>
  <c r="N20" i="23"/>
  <c r="J20" i="23"/>
  <c r="D20" i="23"/>
  <c r="M20" i="23" s="1"/>
  <c r="N19" i="23"/>
  <c r="J19" i="23"/>
  <c r="D19" i="23"/>
  <c r="L19" i="23" s="1"/>
  <c r="N18" i="23"/>
  <c r="J18" i="23"/>
  <c r="D18" i="23"/>
  <c r="M18" i="23" s="1"/>
  <c r="N17" i="23"/>
  <c r="J17" i="23"/>
  <c r="D17" i="23"/>
  <c r="M17" i="23" s="1"/>
  <c r="N16" i="23"/>
  <c r="J16" i="23"/>
  <c r="D16" i="23"/>
  <c r="M16" i="23" s="1"/>
  <c r="N15" i="23"/>
  <c r="J15" i="23"/>
  <c r="D15" i="23"/>
  <c r="I15" i="23" s="1"/>
  <c r="N14" i="23"/>
  <c r="J14" i="23"/>
  <c r="D14" i="23"/>
  <c r="M14" i="23" s="1"/>
  <c r="N13" i="23"/>
  <c r="J13" i="23"/>
  <c r="D13" i="23"/>
  <c r="I13" i="23" s="1"/>
  <c r="N12" i="23"/>
  <c r="J12" i="23"/>
  <c r="D12" i="23"/>
  <c r="L12" i="23" s="1"/>
  <c r="V12" i="23" s="1"/>
  <c r="N11" i="23"/>
  <c r="J11" i="23"/>
  <c r="D11" i="23"/>
  <c r="I11" i="23" s="1"/>
  <c r="N10" i="23"/>
  <c r="J10" i="23"/>
  <c r="D10" i="23"/>
  <c r="L10" i="23" s="1"/>
  <c r="N9" i="23"/>
  <c r="J9" i="23"/>
  <c r="D9" i="23"/>
  <c r="I9" i="23" s="1"/>
  <c r="N8" i="23"/>
  <c r="J8" i="23"/>
  <c r="D8" i="23"/>
  <c r="L8" i="23" s="1"/>
  <c r="V8" i="23" s="1"/>
  <c r="V19" i="23" l="1"/>
  <c r="V25" i="23"/>
  <c r="V10" i="23"/>
  <c r="F37" i="23"/>
  <c r="F36" i="23"/>
  <c r="H36" i="23"/>
  <c r="U36" i="23" s="1"/>
  <c r="M37" i="23"/>
  <c r="H38" i="23"/>
  <c r="U38" i="23" s="1"/>
  <c r="I37" i="23"/>
  <c r="I38" i="23"/>
  <c r="L37" i="23"/>
  <c r="V37" i="23" s="1"/>
  <c r="F38" i="23"/>
  <c r="I36" i="23"/>
  <c r="I33" i="23"/>
  <c r="L33" i="23"/>
  <c r="V33" i="23" s="1"/>
  <c r="F33" i="23"/>
  <c r="M25" i="23"/>
  <c r="H25" i="23"/>
  <c r="U25" i="23" s="1"/>
  <c r="H33" i="23"/>
  <c r="U33" i="23" s="1"/>
  <c r="I25" i="23"/>
  <c r="I35" i="23"/>
  <c r="M27" i="23"/>
  <c r="V27" i="23" s="1"/>
  <c r="H27" i="23"/>
  <c r="U27" i="23" s="1"/>
  <c r="M35" i="23"/>
  <c r="F25" i="23"/>
  <c r="I27" i="23"/>
  <c r="I29" i="23"/>
  <c r="H35" i="23"/>
  <c r="U35" i="23" s="1"/>
  <c r="M19" i="23"/>
  <c r="I19" i="23"/>
  <c r="I21" i="23"/>
  <c r="H19" i="23"/>
  <c r="U19" i="23" s="1"/>
  <c r="L17" i="23"/>
  <c r="V17" i="23" s="1"/>
  <c r="I10" i="23"/>
  <c r="F11" i="23"/>
  <c r="F17" i="23"/>
  <c r="H11" i="23"/>
  <c r="U11" i="23" s="1"/>
  <c r="I17" i="23"/>
  <c r="M11" i="23"/>
  <c r="H17" i="23"/>
  <c r="U17" i="23" s="1"/>
  <c r="H13" i="23"/>
  <c r="U13" i="23" s="1"/>
  <c r="L38" i="23"/>
  <c r="V38" i="23" s="1"/>
  <c r="L36" i="23"/>
  <c r="V36" i="23" s="1"/>
  <c r="L9" i="23"/>
  <c r="V9" i="23" s="1"/>
  <c r="I8" i="23"/>
  <c r="F9" i="23"/>
  <c r="M9" i="23"/>
  <c r="F15" i="23"/>
  <c r="L15" i="23"/>
  <c r="V15" i="23" s="1"/>
  <c r="F23" i="23"/>
  <c r="L23" i="23"/>
  <c r="V23" i="23" s="1"/>
  <c r="F31" i="23"/>
  <c r="L31" i="23"/>
  <c r="V31" i="23" s="1"/>
  <c r="H9" i="23"/>
  <c r="U9" i="23" s="1"/>
  <c r="L13" i="23"/>
  <c r="V13" i="23" s="1"/>
  <c r="H15" i="23"/>
  <c r="U15" i="23" s="1"/>
  <c r="M15" i="23"/>
  <c r="F21" i="23"/>
  <c r="L21" i="23"/>
  <c r="V21" i="23" s="1"/>
  <c r="H23" i="23"/>
  <c r="U23" i="23" s="1"/>
  <c r="M23" i="23"/>
  <c r="F29" i="23"/>
  <c r="L29" i="23"/>
  <c r="V29" i="23" s="1"/>
  <c r="H31" i="23"/>
  <c r="U31" i="23" s="1"/>
  <c r="M31" i="23"/>
  <c r="L11" i="23"/>
  <c r="V11" i="23" s="1"/>
  <c r="I12" i="23"/>
  <c r="F13" i="23"/>
  <c r="M13" i="23"/>
  <c r="F19" i="23"/>
  <c r="H21" i="23"/>
  <c r="U21" i="23" s="1"/>
  <c r="F27" i="23"/>
  <c r="H29" i="23"/>
  <c r="U29" i="23" s="1"/>
  <c r="F35" i="23"/>
  <c r="F18" i="23"/>
  <c r="L18" i="23"/>
  <c r="V18" i="23" s="1"/>
  <c r="F20" i="23"/>
  <c r="L24" i="23"/>
  <c r="V24" i="23" s="1"/>
  <c r="F26" i="23"/>
  <c r="L28" i="23"/>
  <c r="H8" i="23"/>
  <c r="U8" i="23" s="1"/>
  <c r="M8" i="23"/>
  <c r="H10" i="23"/>
  <c r="U10" i="23" s="1"/>
  <c r="M10" i="23"/>
  <c r="H12" i="23"/>
  <c r="U12" i="23" s="1"/>
  <c r="M12" i="23"/>
  <c r="I14" i="23"/>
  <c r="I16" i="23"/>
  <c r="I18" i="23"/>
  <c r="I20" i="23"/>
  <c r="I22" i="23"/>
  <c r="I24" i="23"/>
  <c r="I26" i="23"/>
  <c r="I28" i="23"/>
  <c r="I30" i="23"/>
  <c r="I32" i="23"/>
  <c r="I34" i="23"/>
  <c r="F14" i="23"/>
  <c r="L14" i="23"/>
  <c r="V14" i="23" s="1"/>
  <c r="F16" i="23"/>
  <c r="L16" i="23"/>
  <c r="V16" i="23" s="1"/>
  <c r="L20" i="23"/>
  <c r="V20" i="23" s="1"/>
  <c r="F22" i="23"/>
  <c r="L22" i="23"/>
  <c r="V22" i="23" s="1"/>
  <c r="F24" i="23"/>
  <c r="L26" i="23"/>
  <c r="V26" i="23" s="1"/>
  <c r="F28" i="23"/>
  <c r="F30" i="23"/>
  <c r="L30" i="23"/>
  <c r="V30" i="23" s="1"/>
  <c r="F32" i="23"/>
  <c r="L32" i="23"/>
  <c r="V32" i="23" s="1"/>
  <c r="F34" i="23"/>
  <c r="L34" i="23"/>
  <c r="V34" i="23" s="1"/>
  <c r="F8" i="23"/>
  <c r="F10" i="23"/>
  <c r="F12" i="23"/>
  <c r="H14" i="23"/>
  <c r="U14" i="23" s="1"/>
  <c r="H16" i="23"/>
  <c r="U16" i="23" s="1"/>
  <c r="H18" i="23"/>
  <c r="U18" i="23" s="1"/>
  <c r="H20" i="23"/>
  <c r="U20" i="23" s="1"/>
  <c r="H22" i="23"/>
  <c r="U22" i="23" s="1"/>
  <c r="H24" i="23"/>
  <c r="U24" i="23" s="1"/>
  <c r="H26" i="23"/>
  <c r="U26" i="23" s="1"/>
  <c r="H28" i="23"/>
  <c r="U28" i="23" s="1"/>
  <c r="H30" i="23"/>
  <c r="U30" i="23" s="1"/>
  <c r="H32" i="23"/>
  <c r="U32" i="23" s="1"/>
  <c r="H34" i="23"/>
  <c r="U34" i="23" s="1"/>
  <c r="F39" i="23" l="1"/>
  <c r="N36" i="22"/>
  <c r="J36" i="22"/>
  <c r="D36" i="22"/>
  <c r="I36" i="22" s="1"/>
  <c r="N35" i="22"/>
  <c r="J35" i="22"/>
  <c r="D35" i="22"/>
  <c r="M35" i="22" s="1"/>
  <c r="N34" i="22"/>
  <c r="J34" i="22"/>
  <c r="D34" i="22"/>
  <c r="I34" i="22" s="1"/>
  <c r="N33" i="22"/>
  <c r="J33" i="22"/>
  <c r="D33" i="22"/>
  <c r="M33" i="22" s="1"/>
  <c r="N32" i="22"/>
  <c r="J32" i="22"/>
  <c r="D32" i="22"/>
  <c r="I32" i="22" s="1"/>
  <c r="N31" i="22"/>
  <c r="J31" i="22"/>
  <c r="D31" i="22"/>
  <c r="M31" i="22" s="1"/>
  <c r="N30" i="22"/>
  <c r="J30" i="22"/>
  <c r="D30" i="22"/>
  <c r="L30" i="22" s="1"/>
  <c r="N29" i="22"/>
  <c r="J29" i="22"/>
  <c r="D29" i="22"/>
  <c r="I29" i="22" s="1"/>
  <c r="N28" i="22"/>
  <c r="J28" i="22"/>
  <c r="D28" i="22"/>
  <c r="M28" i="22" s="1"/>
  <c r="N27" i="22"/>
  <c r="J27" i="22"/>
  <c r="D27" i="22"/>
  <c r="I27" i="22" s="1"/>
  <c r="N26" i="22"/>
  <c r="J26" i="22"/>
  <c r="D26" i="22"/>
  <c r="M26" i="22" s="1"/>
  <c r="N25" i="22"/>
  <c r="J25" i="22"/>
  <c r="D25" i="22"/>
  <c r="I25" i="22" s="1"/>
  <c r="N24" i="22"/>
  <c r="J24" i="22"/>
  <c r="D24" i="22"/>
  <c r="M24" i="22" s="1"/>
  <c r="N23" i="22"/>
  <c r="J23" i="22"/>
  <c r="D23" i="22"/>
  <c r="L23" i="22" s="1"/>
  <c r="N22" i="22"/>
  <c r="J22" i="22"/>
  <c r="D22" i="22"/>
  <c r="L22" i="22" s="1"/>
  <c r="N21" i="22"/>
  <c r="J21" i="22"/>
  <c r="D21" i="22"/>
  <c r="M21" i="22" s="1"/>
  <c r="N20" i="22"/>
  <c r="J20" i="22"/>
  <c r="D20" i="22"/>
  <c r="L20" i="22" s="1"/>
  <c r="N19" i="22"/>
  <c r="J19" i="22"/>
  <c r="D19" i="22"/>
  <c r="M19" i="22" s="1"/>
  <c r="N18" i="22"/>
  <c r="J18" i="22"/>
  <c r="D18" i="22"/>
  <c r="L18" i="22" s="1"/>
  <c r="N17" i="22"/>
  <c r="J17" i="22"/>
  <c r="D17" i="22"/>
  <c r="M17" i="22" s="1"/>
  <c r="N16" i="22"/>
  <c r="J16" i="22"/>
  <c r="D16" i="22"/>
  <c r="L16" i="22" s="1"/>
  <c r="N15" i="22"/>
  <c r="J15" i="22"/>
  <c r="D15" i="22"/>
  <c r="M15" i="22" s="1"/>
  <c r="N14" i="22"/>
  <c r="J14" i="22"/>
  <c r="D14" i="22"/>
  <c r="L14" i="22" s="1"/>
  <c r="N13" i="22"/>
  <c r="J13" i="22"/>
  <c r="D13" i="22"/>
  <c r="L13" i="22" s="1"/>
  <c r="N12" i="22"/>
  <c r="J12" i="22"/>
  <c r="D12" i="22"/>
  <c r="I12" i="22" s="1"/>
  <c r="N11" i="22"/>
  <c r="J11" i="22"/>
  <c r="D11" i="22"/>
  <c r="L11" i="22" s="1"/>
  <c r="N10" i="22"/>
  <c r="J10" i="22"/>
  <c r="D10" i="22"/>
  <c r="I10" i="22" s="1"/>
  <c r="N9" i="22"/>
  <c r="J9" i="22"/>
  <c r="D9" i="22"/>
  <c r="L9" i="22" s="1"/>
  <c r="N8" i="22"/>
  <c r="J8" i="22"/>
  <c r="D8" i="22"/>
  <c r="I8" i="22" s="1"/>
  <c r="V14" i="22" l="1"/>
  <c r="V18" i="22"/>
  <c r="V22" i="22"/>
  <c r="V30" i="22"/>
  <c r="V13" i="22"/>
  <c r="V16" i="22"/>
  <c r="V11" i="22"/>
  <c r="H22" i="22"/>
  <c r="U22" i="22" s="1"/>
  <c r="H20" i="22"/>
  <c r="U20" i="22" s="1"/>
  <c r="H14" i="22"/>
  <c r="U14" i="22" s="1"/>
  <c r="I14" i="22"/>
  <c r="I20" i="22"/>
  <c r="I22" i="22"/>
  <c r="H11" i="22"/>
  <c r="H16" i="22"/>
  <c r="U16" i="22" s="1"/>
  <c r="M18" i="22"/>
  <c r="F25" i="22"/>
  <c r="L25" i="22"/>
  <c r="V25" i="22" s="1"/>
  <c r="I26" i="22"/>
  <c r="F27" i="22"/>
  <c r="L27" i="22"/>
  <c r="V27" i="22" s="1"/>
  <c r="I28" i="22"/>
  <c r="F29" i="22"/>
  <c r="L29" i="22"/>
  <c r="F32" i="22"/>
  <c r="L32" i="22"/>
  <c r="V32" i="22" s="1"/>
  <c r="I33" i="22"/>
  <c r="F34" i="22"/>
  <c r="L34" i="22"/>
  <c r="V34" i="22" s="1"/>
  <c r="I35" i="22"/>
  <c r="F36" i="22"/>
  <c r="L36" i="22"/>
  <c r="V36" i="22" s="1"/>
  <c r="I9" i="22"/>
  <c r="I11" i="22"/>
  <c r="I16" i="22"/>
  <c r="H18" i="22"/>
  <c r="U18" i="22" s="1"/>
  <c r="M20" i="22"/>
  <c r="H23" i="22"/>
  <c r="U23" i="22" s="1"/>
  <c r="H25" i="22"/>
  <c r="U25" i="22" s="1"/>
  <c r="M25" i="22"/>
  <c r="H27" i="22"/>
  <c r="U27" i="22" s="1"/>
  <c r="M27" i="22"/>
  <c r="H29" i="22"/>
  <c r="U29" i="22" s="1"/>
  <c r="M29" i="22"/>
  <c r="H30" i="22"/>
  <c r="H32" i="22"/>
  <c r="U32" i="22" s="1"/>
  <c r="M32" i="22"/>
  <c r="H34" i="22"/>
  <c r="M34" i="22"/>
  <c r="H36" i="22"/>
  <c r="U36" i="22" s="1"/>
  <c r="M36" i="22"/>
  <c r="M16" i="22"/>
  <c r="M14" i="22"/>
  <c r="I18" i="22"/>
  <c r="M22" i="22"/>
  <c r="M30" i="22"/>
  <c r="V9" i="22"/>
  <c r="U11" i="22"/>
  <c r="V23" i="22"/>
  <c r="V29" i="22"/>
  <c r="V20" i="22"/>
  <c r="U30" i="22"/>
  <c r="U34" i="22"/>
  <c r="M13" i="22"/>
  <c r="H13" i="22"/>
  <c r="U13" i="22" s="1"/>
  <c r="M9" i="22"/>
  <c r="I13" i="22"/>
  <c r="M23" i="22"/>
  <c r="H9" i="22"/>
  <c r="U9" i="22" s="1"/>
  <c r="M11" i="22"/>
  <c r="F14" i="22"/>
  <c r="I15" i="22"/>
  <c r="F16" i="22"/>
  <c r="I17" i="22"/>
  <c r="F18" i="22"/>
  <c r="I19" i="22"/>
  <c r="U19" i="22" s="1"/>
  <c r="F20" i="22"/>
  <c r="I21" i="22"/>
  <c r="F22" i="22"/>
  <c r="L10" i="22"/>
  <c r="V10" i="22" s="1"/>
  <c r="I23" i="22"/>
  <c r="I30" i="22"/>
  <c r="H8" i="22"/>
  <c r="U8" i="22" s="1"/>
  <c r="M8" i="22"/>
  <c r="M10" i="22"/>
  <c r="F15" i="22"/>
  <c r="L15" i="22"/>
  <c r="V15" i="22" s="1"/>
  <c r="F17" i="22"/>
  <c r="L17" i="22"/>
  <c r="V17" i="22" s="1"/>
  <c r="F19" i="22"/>
  <c r="L19" i="22"/>
  <c r="V19" i="22" s="1"/>
  <c r="F21" i="22"/>
  <c r="L21" i="22"/>
  <c r="V21" i="22" s="1"/>
  <c r="F24" i="22"/>
  <c r="L24" i="22"/>
  <c r="V24" i="22" s="1"/>
  <c r="F26" i="22"/>
  <c r="L26" i="22"/>
  <c r="V26" i="22" s="1"/>
  <c r="F28" i="22"/>
  <c r="L28" i="22"/>
  <c r="V28" i="22" s="1"/>
  <c r="F31" i="22"/>
  <c r="L31" i="22"/>
  <c r="V31" i="22" s="1"/>
  <c r="F33" i="22"/>
  <c r="L33" i="22"/>
  <c r="V33" i="22" s="1"/>
  <c r="F35" i="22"/>
  <c r="L35" i="22"/>
  <c r="V35" i="22" s="1"/>
  <c r="I24" i="22"/>
  <c r="I31" i="22"/>
  <c r="F8" i="22"/>
  <c r="L8" i="22"/>
  <c r="V8" i="22" s="1"/>
  <c r="F10" i="22"/>
  <c r="F12" i="22"/>
  <c r="L12" i="22"/>
  <c r="H10" i="22"/>
  <c r="U10" i="22" s="1"/>
  <c r="H12" i="22"/>
  <c r="U12" i="22" s="1"/>
  <c r="M12" i="22"/>
  <c r="F9" i="22"/>
  <c r="F11" i="22"/>
  <c r="F13" i="22"/>
  <c r="H15" i="22"/>
  <c r="U15" i="22" s="1"/>
  <c r="H17" i="22"/>
  <c r="U17" i="22" s="1"/>
  <c r="H19" i="22"/>
  <c r="H21" i="22"/>
  <c r="U21" i="22" s="1"/>
  <c r="F23" i="22"/>
  <c r="H24" i="22"/>
  <c r="U24" i="22" s="1"/>
  <c r="H26" i="22"/>
  <c r="U26" i="22" s="1"/>
  <c r="H28" i="22"/>
  <c r="U28" i="22" s="1"/>
  <c r="F30" i="22"/>
  <c r="H31" i="22"/>
  <c r="U31" i="22" s="1"/>
  <c r="H33" i="22"/>
  <c r="U33" i="22" s="1"/>
  <c r="H35" i="22"/>
  <c r="U35" i="22" s="1"/>
  <c r="E37" i="21"/>
  <c r="E38" i="21" s="1"/>
  <c r="N38" i="21" s="1"/>
  <c r="F37" i="22" l="1"/>
  <c r="V12" i="22"/>
  <c r="E30" i="21"/>
  <c r="E31" i="21" s="1"/>
  <c r="E23" i="21"/>
  <c r="E24" i="21" s="1"/>
  <c r="J38" i="21" l="1"/>
  <c r="D38" i="21"/>
  <c r="L38" i="21" s="1"/>
  <c r="N37" i="21"/>
  <c r="J37" i="21"/>
  <c r="D37" i="21"/>
  <c r="I37" i="21" s="1"/>
  <c r="N36" i="21"/>
  <c r="J36" i="21"/>
  <c r="D36" i="21"/>
  <c r="L36" i="21" s="1"/>
  <c r="N35" i="21"/>
  <c r="J35" i="21"/>
  <c r="D35" i="21"/>
  <c r="I35" i="21" s="1"/>
  <c r="N34" i="21"/>
  <c r="J34" i="21"/>
  <c r="D34" i="21"/>
  <c r="L34" i="21" s="1"/>
  <c r="N33" i="21"/>
  <c r="J33" i="21"/>
  <c r="D33" i="21"/>
  <c r="I33" i="21" s="1"/>
  <c r="N32" i="21"/>
  <c r="J32" i="21"/>
  <c r="D32" i="21"/>
  <c r="M32" i="21" s="1"/>
  <c r="N31" i="21"/>
  <c r="J31" i="21"/>
  <c r="D31" i="21"/>
  <c r="I31" i="21" s="1"/>
  <c r="N30" i="21"/>
  <c r="J30" i="21"/>
  <c r="D30" i="21"/>
  <c r="I30" i="21" s="1"/>
  <c r="N29" i="21"/>
  <c r="J29" i="21"/>
  <c r="D29" i="21"/>
  <c r="I29" i="21" s="1"/>
  <c r="N28" i="21"/>
  <c r="J28" i="21"/>
  <c r="D28" i="21"/>
  <c r="I28" i="21" s="1"/>
  <c r="N27" i="21"/>
  <c r="J27" i="21"/>
  <c r="D27" i="21"/>
  <c r="I27" i="21" s="1"/>
  <c r="N26" i="21"/>
  <c r="J26" i="21"/>
  <c r="D26" i="21"/>
  <c r="M26" i="21" s="1"/>
  <c r="N25" i="21"/>
  <c r="J25" i="21"/>
  <c r="D25" i="21"/>
  <c r="I25" i="21" s="1"/>
  <c r="N24" i="21"/>
  <c r="J24" i="21"/>
  <c r="D24" i="21"/>
  <c r="I24" i="21" s="1"/>
  <c r="N23" i="21"/>
  <c r="J23" i="21"/>
  <c r="D23" i="21"/>
  <c r="L23" i="21" s="1"/>
  <c r="N22" i="21"/>
  <c r="J22" i="21"/>
  <c r="D22" i="21"/>
  <c r="I22" i="21" s="1"/>
  <c r="N21" i="21"/>
  <c r="J21" i="21"/>
  <c r="D21" i="21"/>
  <c r="M21" i="21" s="1"/>
  <c r="N20" i="21"/>
  <c r="J20" i="21"/>
  <c r="D20" i="21"/>
  <c r="I20" i="21" s="1"/>
  <c r="N19" i="21"/>
  <c r="J19" i="21"/>
  <c r="D19" i="21"/>
  <c r="I19" i="21" s="1"/>
  <c r="N18" i="21"/>
  <c r="J18" i="21"/>
  <c r="D18" i="21"/>
  <c r="I18" i="21" s="1"/>
  <c r="N17" i="21"/>
  <c r="J17" i="21"/>
  <c r="D17" i="21"/>
  <c r="M17" i="21" s="1"/>
  <c r="N16" i="21"/>
  <c r="J16" i="21"/>
  <c r="D16" i="21"/>
  <c r="I16" i="21" s="1"/>
  <c r="N15" i="21"/>
  <c r="J15" i="21"/>
  <c r="D15" i="21"/>
  <c r="L15" i="21" s="1"/>
  <c r="N14" i="21"/>
  <c r="J14" i="21"/>
  <c r="D14" i="21"/>
  <c r="I14" i="21" s="1"/>
  <c r="N13" i="21"/>
  <c r="J13" i="21"/>
  <c r="D13" i="21"/>
  <c r="M13" i="21" s="1"/>
  <c r="N12" i="21"/>
  <c r="J12" i="21"/>
  <c r="D12" i="21"/>
  <c r="I12" i="21" s="1"/>
  <c r="N11" i="21"/>
  <c r="J11" i="21"/>
  <c r="D11" i="21"/>
  <c r="I11" i="21" s="1"/>
  <c r="N10" i="21"/>
  <c r="J10" i="21"/>
  <c r="D10" i="21"/>
  <c r="I10" i="21" s="1"/>
  <c r="N9" i="21"/>
  <c r="J9" i="21"/>
  <c r="D9" i="21"/>
  <c r="I9" i="21" s="1"/>
  <c r="N8" i="21"/>
  <c r="J8" i="21"/>
  <c r="D8" i="21"/>
  <c r="I8" i="21" s="1"/>
  <c r="V34" i="21" l="1"/>
  <c r="V23" i="21"/>
  <c r="H38" i="21"/>
  <c r="U38" i="21" s="1"/>
  <c r="F36" i="21"/>
  <c r="M36" i="21"/>
  <c r="F32" i="21"/>
  <c r="H36" i="21"/>
  <c r="U36" i="21" s="1"/>
  <c r="L32" i="21"/>
  <c r="V32" i="21" s="1"/>
  <c r="I32" i="21"/>
  <c r="I36" i="21"/>
  <c r="M30" i="21"/>
  <c r="H30" i="21"/>
  <c r="U30" i="21" s="1"/>
  <c r="L27" i="21"/>
  <c r="M28" i="21"/>
  <c r="H28" i="21"/>
  <c r="U28" i="21" s="1"/>
  <c r="L28" i="21"/>
  <c r="V28" i="21" s="1"/>
  <c r="F28" i="21"/>
  <c r="F25" i="21"/>
  <c r="L25" i="21"/>
  <c r="V25" i="21" s="1"/>
  <c r="H25" i="21"/>
  <c r="U25" i="21" s="1"/>
  <c r="M25" i="21"/>
  <c r="M19" i="21"/>
  <c r="H19" i="21"/>
  <c r="U19" i="21" s="1"/>
  <c r="F21" i="21"/>
  <c r="I21" i="21"/>
  <c r="L21" i="21"/>
  <c r="V21" i="21" s="1"/>
  <c r="I17" i="21"/>
  <c r="L17" i="21"/>
  <c r="V17" i="21" s="1"/>
  <c r="F17" i="21"/>
  <c r="H17" i="21"/>
  <c r="U17" i="21" s="1"/>
  <c r="H11" i="21"/>
  <c r="U11" i="21" s="1"/>
  <c r="F13" i="21"/>
  <c r="I13" i="21"/>
  <c r="M11" i="21"/>
  <c r="F9" i="21"/>
  <c r="L9" i="21"/>
  <c r="V9" i="21" s="1"/>
  <c r="H9" i="21"/>
  <c r="U9" i="21" s="1"/>
  <c r="M9" i="21"/>
  <c r="L13" i="21"/>
  <c r="V15" i="21"/>
  <c r="V27" i="21"/>
  <c r="V36" i="21"/>
  <c r="H15" i="21"/>
  <c r="M15" i="21"/>
  <c r="H23" i="21"/>
  <c r="U23" i="21" s="1"/>
  <c r="M23" i="21"/>
  <c r="H34" i="21"/>
  <c r="U34" i="21" s="1"/>
  <c r="M34" i="21"/>
  <c r="F11" i="21"/>
  <c r="L11" i="21"/>
  <c r="V11" i="21" s="1"/>
  <c r="H13" i="21"/>
  <c r="U13" i="21" s="1"/>
  <c r="I15" i="21"/>
  <c r="F19" i="21"/>
  <c r="L19" i="21"/>
  <c r="V19" i="21" s="1"/>
  <c r="H21" i="21"/>
  <c r="U21" i="21" s="1"/>
  <c r="I23" i="21"/>
  <c r="F30" i="21"/>
  <c r="L30" i="21"/>
  <c r="V30" i="21" s="1"/>
  <c r="H32" i="21"/>
  <c r="U32" i="21" s="1"/>
  <c r="I34" i="21"/>
  <c r="I38" i="21"/>
  <c r="F15" i="21"/>
  <c r="F23" i="21"/>
  <c r="F34" i="21"/>
  <c r="M38" i="21"/>
  <c r="V38" i="21" s="1"/>
  <c r="F8" i="21"/>
  <c r="L8" i="21"/>
  <c r="V8" i="21" s="1"/>
  <c r="L12" i="21"/>
  <c r="F31" i="21"/>
  <c r="L33" i="21"/>
  <c r="V33" i="21" s="1"/>
  <c r="F35" i="21"/>
  <c r="F37" i="21"/>
  <c r="L37" i="21"/>
  <c r="H8" i="21"/>
  <c r="U8" i="21" s="1"/>
  <c r="M8" i="21"/>
  <c r="H10" i="21"/>
  <c r="U10" i="21" s="1"/>
  <c r="M10" i="21"/>
  <c r="H12" i="21"/>
  <c r="U12" i="21" s="1"/>
  <c r="M12" i="21"/>
  <c r="H14" i="21"/>
  <c r="U14" i="21" s="1"/>
  <c r="M14" i="21"/>
  <c r="H16" i="21"/>
  <c r="U16" i="21" s="1"/>
  <c r="M16" i="21"/>
  <c r="H18" i="21"/>
  <c r="U18" i="21" s="1"/>
  <c r="M18" i="21"/>
  <c r="H20" i="21"/>
  <c r="U20" i="21" s="1"/>
  <c r="M20" i="21"/>
  <c r="H22" i="21"/>
  <c r="U22" i="21" s="1"/>
  <c r="M22" i="21"/>
  <c r="H24" i="21"/>
  <c r="U24" i="21" s="1"/>
  <c r="M24" i="21"/>
  <c r="F26" i="21"/>
  <c r="L26" i="21"/>
  <c r="V26" i="21" s="1"/>
  <c r="H27" i="21"/>
  <c r="U27" i="21" s="1"/>
  <c r="M27" i="21"/>
  <c r="H29" i="21"/>
  <c r="U29" i="21" s="1"/>
  <c r="M29" i="21"/>
  <c r="H31" i="21"/>
  <c r="U31" i="21" s="1"/>
  <c r="M31" i="21"/>
  <c r="H33" i="21"/>
  <c r="U33" i="21" s="1"/>
  <c r="M33" i="21"/>
  <c r="H35" i="21"/>
  <c r="U35" i="21" s="1"/>
  <c r="M35" i="21"/>
  <c r="H37" i="21"/>
  <c r="U37" i="21" s="1"/>
  <c r="M37" i="21"/>
  <c r="I26" i="21"/>
  <c r="F10" i="21"/>
  <c r="L10" i="21"/>
  <c r="V10" i="21" s="1"/>
  <c r="F12" i="21"/>
  <c r="F14" i="21"/>
  <c r="L14" i="21"/>
  <c r="V14" i="21" s="1"/>
  <c r="F16" i="21"/>
  <c r="L16" i="21"/>
  <c r="V16" i="21" s="1"/>
  <c r="F18" i="21"/>
  <c r="L18" i="21"/>
  <c r="V18" i="21" s="1"/>
  <c r="F20" i="21"/>
  <c r="L20" i="21"/>
  <c r="V20" i="21" s="1"/>
  <c r="F22" i="21"/>
  <c r="L22" i="21"/>
  <c r="V22" i="21" s="1"/>
  <c r="F24" i="21"/>
  <c r="L24" i="21"/>
  <c r="V24" i="21" s="1"/>
  <c r="F27" i="21"/>
  <c r="F29" i="21"/>
  <c r="L29" i="21"/>
  <c r="V29" i="21" s="1"/>
  <c r="L31" i="21"/>
  <c r="V31" i="21" s="1"/>
  <c r="F33" i="21"/>
  <c r="L35" i="21"/>
  <c r="V35" i="21" s="1"/>
  <c r="H26" i="21"/>
  <c r="U26" i="21" s="1"/>
  <c r="F38" i="21"/>
  <c r="E26" i="20"/>
  <c r="E27" i="20" s="1"/>
  <c r="V12" i="21" l="1"/>
  <c r="V37" i="21"/>
  <c r="U15" i="21"/>
  <c r="F39" i="21"/>
  <c r="J37" i="20"/>
  <c r="N37" i="20"/>
  <c r="D37" i="20"/>
  <c r="M37" i="20" s="1"/>
  <c r="J38" i="20"/>
  <c r="D38" i="20"/>
  <c r="M38" i="20" s="1"/>
  <c r="N36" i="20"/>
  <c r="J36" i="20"/>
  <c r="D36" i="20"/>
  <c r="M36" i="20" s="1"/>
  <c r="N35" i="20"/>
  <c r="J35" i="20"/>
  <c r="D35" i="20"/>
  <c r="M35" i="20" s="1"/>
  <c r="N34" i="20"/>
  <c r="J34" i="20"/>
  <c r="D34" i="20"/>
  <c r="I34" i="20" s="1"/>
  <c r="N33" i="20"/>
  <c r="J33" i="20"/>
  <c r="D33" i="20"/>
  <c r="M33" i="20" s="1"/>
  <c r="N32" i="20"/>
  <c r="J32" i="20"/>
  <c r="D32" i="20"/>
  <c r="M32" i="20" s="1"/>
  <c r="N31" i="20"/>
  <c r="J31" i="20"/>
  <c r="D31" i="20"/>
  <c r="M31" i="20" s="1"/>
  <c r="N30" i="20"/>
  <c r="J30" i="20"/>
  <c r="D30" i="20"/>
  <c r="I30" i="20" s="1"/>
  <c r="N29" i="20"/>
  <c r="J29" i="20"/>
  <c r="D29" i="20"/>
  <c r="M29" i="20" s="1"/>
  <c r="N28" i="20"/>
  <c r="J28" i="20"/>
  <c r="D28" i="20"/>
  <c r="L28" i="20" s="1"/>
  <c r="N27" i="20"/>
  <c r="J27" i="20"/>
  <c r="D27" i="20"/>
  <c r="M27" i="20" s="1"/>
  <c r="N26" i="20"/>
  <c r="J26" i="20"/>
  <c r="D26" i="20"/>
  <c r="M26" i="20" s="1"/>
  <c r="N25" i="20"/>
  <c r="J25" i="20"/>
  <c r="D25" i="20"/>
  <c r="M25" i="20" s="1"/>
  <c r="N24" i="20"/>
  <c r="J24" i="20"/>
  <c r="D24" i="20"/>
  <c r="L24" i="20" s="1"/>
  <c r="N23" i="20"/>
  <c r="J23" i="20"/>
  <c r="D23" i="20"/>
  <c r="M23" i="20" s="1"/>
  <c r="N22" i="20"/>
  <c r="J22" i="20"/>
  <c r="D22" i="20"/>
  <c r="J21" i="20"/>
  <c r="D21" i="20"/>
  <c r="I21" i="20" s="1"/>
  <c r="N20" i="20"/>
  <c r="J20" i="20"/>
  <c r="D20" i="20"/>
  <c r="M20" i="20" s="1"/>
  <c r="N19" i="20"/>
  <c r="J19" i="20"/>
  <c r="D19" i="20"/>
  <c r="M19" i="20" s="1"/>
  <c r="N18" i="20"/>
  <c r="J18" i="20"/>
  <c r="D18" i="20"/>
  <c r="M18" i="20" s="1"/>
  <c r="N17" i="20"/>
  <c r="J17" i="20"/>
  <c r="D17" i="20"/>
  <c r="I17" i="20" s="1"/>
  <c r="N16" i="20"/>
  <c r="J16" i="20"/>
  <c r="D16" i="20"/>
  <c r="M16" i="20" s="1"/>
  <c r="N15" i="20"/>
  <c r="J15" i="20"/>
  <c r="D15" i="20"/>
  <c r="N14" i="20"/>
  <c r="J14" i="20"/>
  <c r="D14" i="20"/>
  <c r="I14" i="20" s="1"/>
  <c r="N13" i="20"/>
  <c r="J13" i="20"/>
  <c r="D13" i="20"/>
  <c r="M13" i="20" s="1"/>
  <c r="N12" i="20"/>
  <c r="J12" i="20"/>
  <c r="D12" i="20"/>
  <c r="I12" i="20" s="1"/>
  <c r="N11" i="20"/>
  <c r="J11" i="20"/>
  <c r="D11" i="20"/>
  <c r="M11" i="20" s="1"/>
  <c r="N10" i="20"/>
  <c r="J10" i="20"/>
  <c r="D10" i="20"/>
  <c r="M10" i="20" s="1"/>
  <c r="N9" i="20"/>
  <c r="J9" i="20"/>
  <c r="D9" i="20"/>
  <c r="M9" i="20" s="1"/>
  <c r="N8" i="20"/>
  <c r="J8" i="20"/>
  <c r="D8" i="20"/>
  <c r="I8" i="20" s="1"/>
  <c r="V24" i="20" l="1"/>
  <c r="V28" i="20"/>
  <c r="M30" i="20"/>
  <c r="I25" i="20"/>
  <c r="F26" i="20"/>
  <c r="I26" i="20"/>
  <c r="M24" i="20"/>
  <c r="F33" i="20"/>
  <c r="F34" i="20"/>
  <c r="L34" i="20"/>
  <c r="V34" i="20" s="1"/>
  <c r="F35" i="20"/>
  <c r="H24" i="20"/>
  <c r="U24" i="20" s="1"/>
  <c r="H30" i="20"/>
  <c r="U30" i="20" s="1"/>
  <c r="H34" i="20"/>
  <c r="U34" i="20" s="1"/>
  <c r="M34" i="20"/>
  <c r="I35" i="20"/>
  <c r="I24" i="20"/>
  <c r="I37" i="20"/>
  <c r="L32" i="20"/>
  <c r="V32" i="20" s="1"/>
  <c r="F36" i="20"/>
  <c r="L37" i="20"/>
  <c r="V37" i="20" s="1"/>
  <c r="F32" i="20"/>
  <c r="F23" i="20"/>
  <c r="F24" i="20"/>
  <c r="F25" i="20"/>
  <c r="L26" i="20"/>
  <c r="V26" i="20" s="1"/>
  <c r="I32" i="20"/>
  <c r="I38" i="20"/>
  <c r="H37" i="20"/>
  <c r="U37" i="20" s="1"/>
  <c r="L36" i="20"/>
  <c r="V36" i="20" s="1"/>
  <c r="F31" i="20"/>
  <c r="I27" i="20"/>
  <c r="I31" i="20"/>
  <c r="I36" i="20"/>
  <c r="F37" i="20"/>
  <c r="F18" i="20"/>
  <c r="M17" i="20"/>
  <c r="I18" i="20"/>
  <c r="F19" i="20"/>
  <c r="I19" i="20"/>
  <c r="F20" i="20"/>
  <c r="L21" i="20"/>
  <c r="H17" i="20"/>
  <c r="U17" i="20" s="1"/>
  <c r="H8" i="20"/>
  <c r="U8" i="20" s="1"/>
  <c r="M8" i="20"/>
  <c r="I9" i="20"/>
  <c r="I10" i="20"/>
  <c r="H12" i="20"/>
  <c r="U12" i="20" s="1"/>
  <c r="M12" i="20"/>
  <c r="I13" i="20"/>
  <c r="F8" i="20"/>
  <c r="L8" i="20"/>
  <c r="V8" i="20" s="1"/>
  <c r="F9" i="20"/>
  <c r="F12" i="20"/>
  <c r="L12" i="20"/>
  <c r="V12" i="20" s="1"/>
  <c r="F13" i="20"/>
  <c r="F10" i="20"/>
  <c r="L10" i="20"/>
  <c r="V10" i="20" s="1"/>
  <c r="F11" i="20"/>
  <c r="L14" i="20"/>
  <c r="V14" i="20" s="1"/>
  <c r="I16" i="20"/>
  <c r="L19" i="20"/>
  <c r="V19" i="20" s="1"/>
  <c r="L27" i="20"/>
  <c r="V27" i="20" s="1"/>
  <c r="H28" i="20"/>
  <c r="U28" i="20" s="1"/>
  <c r="M28" i="20"/>
  <c r="I29" i="20"/>
  <c r="L38" i="20"/>
  <c r="V38" i="20" s="1"/>
  <c r="L9" i="20"/>
  <c r="V9" i="20" s="1"/>
  <c r="H10" i="20"/>
  <c r="U10" i="20" s="1"/>
  <c r="I11" i="20"/>
  <c r="L13" i="20"/>
  <c r="V13" i="20" s="1"/>
  <c r="F17" i="20"/>
  <c r="L17" i="20"/>
  <c r="L18" i="20"/>
  <c r="V18" i="20" s="1"/>
  <c r="H19" i="20"/>
  <c r="U19" i="20" s="1"/>
  <c r="I20" i="20"/>
  <c r="I23" i="20"/>
  <c r="L25" i="20"/>
  <c r="V25" i="20" s="1"/>
  <c r="H26" i="20"/>
  <c r="U26" i="20" s="1"/>
  <c r="F27" i="20"/>
  <c r="I28" i="20"/>
  <c r="F30" i="20"/>
  <c r="L30" i="20"/>
  <c r="L31" i="20"/>
  <c r="V31" i="20" s="1"/>
  <c r="H32" i="20"/>
  <c r="U32" i="20" s="1"/>
  <c r="I33" i="20"/>
  <c r="L35" i="20"/>
  <c r="V35" i="20" s="1"/>
  <c r="H36" i="20"/>
  <c r="U36" i="20" s="1"/>
  <c r="F38" i="20"/>
  <c r="L16" i="20"/>
  <c r="V16" i="20" s="1"/>
  <c r="L29" i="20"/>
  <c r="V29" i="20" s="1"/>
  <c r="L11" i="20"/>
  <c r="V11" i="20" s="1"/>
  <c r="F16" i="20"/>
  <c r="L20" i="20"/>
  <c r="V20" i="20" s="1"/>
  <c r="L23" i="20"/>
  <c r="V23" i="20" s="1"/>
  <c r="F28" i="20"/>
  <c r="F29" i="20"/>
  <c r="L33" i="20"/>
  <c r="V33" i="20" s="1"/>
  <c r="H14" i="20"/>
  <c r="U14" i="20" s="1"/>
  <c r="M14" i="20"/>
  <c r="I15" i="20"/>
  <c r="H21" i="20"/>
  <c r="U21" i="20" s="1"/>
  <c r="M21" i="20"/>
  <c r="H9" i="20"/>
  <c r="U9" i="20" s="1"/>
  <c r="H11" i="20"/>
  <c r="U11" i="20" s="1"/>
  <c r="H13" i="20"/>
  <c r="U13" i="20" s="1"/>
  <c r="M15" i="20"/>
  <c r="H16" i="20"/>
  <c r="U16" i="20" s="1"/>
  <c r="H18" i="20"/>
  <c r="U18" i="20" s="1"/>
  <c r="H20" i="20"/>
  <c r="U20" i="20" s="1"/>
  <c r="N21" i="20"/>
  <c r="H23" i="20"/>
  <c r="U23" i="20" s="1"/>
  <c r="H25" i="20"/>
  <c r="U25" i="20" s="1"/>
  <c r="H27" i="20"/>
  <c r="U27" i="20" s="1"/>
  <c r="H29" i="20"/>
  <c r="U29" i="20" s="1"/>
  <c r="H31" i="20"/>
  <c r="U31" i="20" s="1"/>
  <c r="H33" i="20"/>
  <c r="U33" i="20" s="1"/>
  <c r="H35" i="20"/>
  <c r="U35" i="20" s="1"/>
  <c r="H38" i="20"/>
  <c r="U38" i="20" s="1"/>
  <c r="F14" i="20"/>
  <c r="H15" i="20"/>
  <c r="U15" i="20" s="1"/>
  <c r="F21" i="20"/>
  <c r="H22" i="20"/>
  <c r="U22" i="20" s="1"/>
  <c r="E21" i="19"/>
  <c r="E22" i="19" s="1"/>
  <c r="V17" i="20" l="1"/>
  <c r="V30" i="20"/>
  <c r="V21" i="20"/>
  <c r="L22" i="20"/>
  <c r="F22" i="20"/>
  <c r="M22" i="20"/>
  <c r="L15" i="20"/>
  <c r="V15" i="20" s="1"/>
  <c r="F15" i="20"/>
  <c r="I22" i="20"/>
  <c r="E14" i="19"/>
  <c r="E15" i="19" s="1"/>
  <c r="F39" i="20" l="1"/>
  <c r="V22" i="20"/>
  <c r="J37" i="19"/>
  <c r="D37" i="19"/>
  <c r="I37" i="19" s="1"/>
  <c r="N36" i="19"/>
  <c r="J36" i="19"/>
  <c r="D36" i="19"/>
  <c r="M36" i="19" s="1"/>
  <c r="N35" i="19"/>
  <c r="J35" i="19"/>
  <c r="D35" i="19"/>
  <c r="I35" i="19" s="1"/>
  <c r="N34" i="19"/>
  <c r="J34" i="19"/>
  <c r="D34" i="19"/>
  <c r="M34" i="19" s="1"/>
  <c r="N33" i="19"/>
  <c r="J33" i="19"/>
  <c r="D33" i="19"/>
  <c r="I33" i="19" s="1"/>
  <c r="N32" i="19"/>
  <c r="J32" i="19"/>
  <c r="D32" i="19"/>
  <c r="M32" i="19" s="1"/>
  <c r="N31" i="19"/>
  <c r="J31" i="19"/>
  <c r="D31" i="19"/>
  <c r="L31" i="19" s="1"/>
  <c r="V31" i="19" s="1"/>
  <c r="N30" i="19"/>
  <c r="J30" i="19"/>
  <c r="D30" i="19"/>
  <c r="I30" i="19" s="1"/>
  <c r="N29" i="19"/>
  <c r="J29" i="19"/>
  <c r="D29" i="19"/>
  <c r="M29" i="19" s="1"/>
  <c r="N28" i="19"/>
  <c r="J28" i="19"/>
  <c r="D28" i="19"/>
  <c r="I28" i="19" s="1"/>
  <c r="N27" i="19"/>
  <c r="J27" i="19"/>
  <c r="D27" i="19"/>
  <c r="M27" i="19" s="1"/>
  <c r="N26" i="19"/>
  <c r="J26" i="19"/>
  <c r="D26" i="19"/>
  <c r="I26" i="19" s="1"/>
  <c r="N25" i="19"/>
  <c r="J25" i="19"/>
  <c r="D25" i="19"/>
  <c r="M25" i="19" s="1"/>
  <c r="N24" i="19"/>
  <c r="J24" i="19"/>
  <c r="D24" i="19"/>
  <c r="L24" i="19" s="1"/>
  <c r="N23" i="19"/>
  <c r="J23" i="19"/>
  <c r="D23" i="19"/>
  <c r="I23" i="19" s="1"/>
  <c r="N22" i="19"/>
  <c r="J22" i="19"/>
  <c r="D22" i="19"/>
  <c r="M22" i="19" s="1"/>
  <c r="N21" i="19"/>
  <c r="J21" i="19"/>
  <c r="D21" i="19"/>
  <c r="I21" i="19" s="1"/>
  <c r="N20" i="19"/>
  <c r="J20" i="19"/>
  <c r="D20" i="19"/>
  <c r="M20" i="19" s="1"/>
  <c r="N19" i="19"/>
  <c r="J19" i="19"/>
  <c r="D19" i="19"/>
  <c r="I19" i="19" s="1"/>
  <c r="N18" i="19"/>
  <c r="J18" i="19"/>
  <c r="D18" i="19"/>
  <c r="M18" i="19" s="1"/>
  <c r="N17" i="19"/>
  <c r="J17" i="19"/>
  <c r="D17" i="19"/>
  <c r="L17" i="19" s="1"/>
  <c r="N16" i="19"/>
  <c r="J16" i="19"/>
  <c r="D16" i="19"/>
  <c r="I16" i="19" s="1"/>
  <c r="N15" i="19"/>
  <c r="J15" i="19"/>
  <c r="D15" i="19"/>
  <c r="M15" i="19" s="1"/>
  <c r="N14" i="19"/>
  <c r="J14" i="19"/>
  <c r="D14" i="19"/>
  <c r="I14" i="19" s="1"/>
  <c r="N13" i="19"/>
  <c r="J13" i="19"/>
  <c r="D13" i="19"/>
  <c r="M13" i="19" s="1"/>
  <c r="N12" i="19"/>
  <c r="J12" i="19"/>
  <c r="D12" i="19"/>
  <c r="I12" i="19" s="1"/>
  <c r="N11" i="19"/>
  <c r="J11" i="19"/>
  <c r="D11" i="19"/>
  <c r="M11" i="19" s="1"/>
  <c r="N10" i="19"/>
  <c r="J10" i="19"/>
  <c r="D10" i="19"/>
  <c r="L10" i="19" s="1"/>
  <c r="N9" i="19"/>
  <c r="J9" i="19"/>
  <c r="D9" i="19"/>
  <c r="I9" i="19" s="1"/>
  <c r="N8" i="19"/>
  <c r="J8" i="19"/>
  <c r="D8" i="19"/>
  <c r="M8" i="19" s="1"/>
  <c r="H33" i="19" l="1"/>
  <c r="U33" i="19" s="1"/>
  <c r="F33" i="19"/>
  <c r="H35" i="19"/>
  <c r="U35" i="19" s="1"/>
  <c r="L37" i="19"/>
  <c r="H30" i="19"/>
  <c r="U30" i="19" s="1"/>
  <c r="M33" i="19"/>
  <c r="H28" i="19"/>
  <c r="U28" i="19" s="1"/>
  <c r="H23" i="19"/>
  <c r="U23" i="19" s="1"/>
  <c r="H24" i="19"/>
  <c r="U24" i="19" s="1"/>
  <c r="I27" i="19"/>
  <c r="F28" i="19"/>
  <c r="M28" i="19"/>
  <c r="H21" i="19"/>
  <c r="U21" i="19" s="1"/>
  <c r="M19" i="19"/>
  <c r="F19" i="19"/>
  <c r="H19" i="19"/>
  <c r="U19" i="19" s="1"/>
  <c r="M21" i="19"/>
  <c r="H16" i="19"/>
  <c r="U16" i="19" s="1"/>
  <c r="I20" i="19"/>
  <c r="F21" i="19"/>
  <c r="M9" i="19"/>
  <c r="I8" i="19"/>
  <c r="F9" i="19"/>
  <c r="I13" i="19"/>
  <c r="F14" i="19"/>
  <c r="H9" i="19"/>
  <c r="U9" i="19" s="1"/>
  <c r="H14" i="19"/>
  <c r="U14" i="19" s="1"/>
  <c r="H10" i="19"/>
  <c r="U10" i="19" s="1"/>
  <c r="M14" i="19"/>
  <c r="V10" i="19"/>
  <c r="V24" i="19"/>
  <c r="L12" i="19"/>
  <c r="V12" i="19" s="1"/>
  <c r="L26" i="19"/>
  <c r="M10" i="19"/>
  <c r="H12" i="19"/>
  <c r="U12" i="19" s="1"/>
  <c r="L9" i="19"/>
  <c r="V9" i="19" s="1"/>
  <c r="L14" i="19"/>
  <c r="V14" i="19" s="1"/>
  <c r="I15" i="19"/>
  <c r="F16" i="19"/>
  <c r="M16" i="19"/>
  <c r="H17" i="19"/>
  <c r="U17" i="19" s="1"/>
  <c r="L19" i="19"/>
  <c r="L21" i="19"/>
  <c r="V21" i="19" s="1"/>
  <c r="I22" i="19"/>
  <c r="F23" i="19"/>
  <c r="M23" i="19"/>
  <c r="L28" i="19"/>
  <c r="V28" i="19" s="1"/>
  <c r="I29" i="19"/>
  <c r="F30" i="19"/>
  <c r="M30" i="19"/>
  <c r="H31" i="19"/>
  <c r="U31" i="19" s="1"/>
  <c r="L33" i="19"/>
  <c r="V33" i="19" s="1"/>
  <c r="I34" i="19"/>
  <c r="F35" i="19"/>
  <c r="M35" i="19"/>
  <c r="H37" i="19"/>
  <c r="U37" i="19" s="1"/>
  <c r="F12" i="19"/>
  <c r="M12" i="19"/>
  <c r="M17" i="19"/>
  <c r="V17" i="19" s="1"/>
  <c r="F26" i="19"/>
  <c r="M26" i="19"/>
  <c r="M31" i="19"/>
  <c r="L16" i="19"/>
  <c r="V16" i="19" s="1"/>
  <c r="L23" i="19"/>
  <c r="M24" i="19"/>
  <c r="H26" i="19"/>
  <c r="U26" i="19" s="1"/>
  <c r="L30" i="19"/>
  <c r="L35" i="19"/>
  <c r="V35" i="19" s="1"/>
  <c r="I36" i="19"/>
  <c r="F37" i="19"/>
  <c r="M37" i="19"/>
  <c r="I11" i="19"/>
  <c r="I25" i="19"/>
  <c r="I10" i="19"/>
  <c r="I17" i="19"/>
  <c r="F8" i="19"/>
  <c r="L8" i="19"/>
  <c r="V8" i="19" s="1"/>
  <c r="F11" i="19"/>
  <c r="L11" i="19"/>
  <c r="V11" i="19" s="1"/>
  <c r="F13" i="19"/>
  <c r="L13" i="19"/>
  <c r="V13" i="19" s="1"/>
  <c r="F15" i="19"/>
  <c r="L15" i="19"/>
  <c r="V15" i="19" s="1"/>
  <c r="F18" i="19"/>
  <c r="L18" i="19"/>
  <c r="V18" i="19" s="1"/>
  <c r="F20" i="19"/>
  <c r="L20" i="19"/>
  <c r="V20" i="19" s="1"/>
  <c r="F22" i="19"/>
  <c r="L22" i="19"/>
  <c r="V22" i="19" s="1"/>
  <c r="F25" i="19"/>
  <c r="L25" i="19"/>
  <c r="V25" i="19" s="1"/>
  <c r="F27" i="19"/>
  <c r="L27" i="19"/>
  <c r="V27" i="19" s="1"/>
  <c r="F29" i="19"/>
  <c r="L29" i="19"/>
  <c r="V29" i="19" s="1"/>
  <c r="F32" i="19"/>
  <c r="L32" i="19"/>
  <c r="V32" i="19" s="1"/>
  <c r="F34" i="19"/>
  <c r="L34" i="19"/>
  <c r="V34" i="19" s="1"/>
  <c r="F36" i="19"/>
  <c r="L36" i="19"/>
  <c r="V36" i="19" s="1"/>
  <c r="I18" i="19"/>
  <c r="I32" i="19"/>
  <c r="I24" i="19"/>
  <c r="I31" i="19"/>
  <c r="H8" i="19"/>
  <c r="U8" i="19" s="1"/>
  <c r="F10" i="19"/>
  <c r="H11" i="19"/>
  <c r="U11" i="19" s="1"/>
  <c r="H13" i="19"/>
  <c r="U13" i="19" s="1"/>
  <c r="H15" i="19"/>
  <c r="U15" i="19" s="1"/>
  <c r="F17" i="19"/>
  <c r="H18" i="19"/>
  <c r="U18" i="19" s="1"/>
  <c r="H20" i="19"/>
  <c r="U20" i="19" s="1"/>
  <c r="H22" i="19"/>
  <c r="U22" i="19" s="1"/>
  <c r="F24" i="19"/>
  <c r="H25" i="19"/>
  <c r="U25" i="19" s="1"/>
  <c r="H27" i="19"/>
  <c r="U27" i="19" s="1"/>
  <c r="H29" i="19"/>
  <c r="U29" i="19" s="1"/>
  <c r="F31" i="19"/>
  <c r="H32" i="19"/>
  <c r="U32" i="19" s="1"/>
  <c r="H34" i="19"/>
  <c r="U34" i="19" s="1"/>
  <c r="H36" i="19"/>
  <c r="U36" i="19" s="1"/>
  <c r="E38" i="18"/>
  <c r="V37" i="19" l="1"/>
  <c r="V30" i="19"/>
  <c r="F38" i="19"/>
  <c r="V19" i="19"/>
  <c r="V23" i="19"/>
  <c r="V26" i="19"/>
  <c r="E32" i="18"/>
  <c r="E31" i="18"/>
  <c r="E24" i="18"/>
  <c r="E25" i="18" s="1"/>
  <c r="E17" i="18" l="1"/>
  <c r="E18" i="18" s="1"/>
  <c r="J14" i="18" l="1"/>
  <c r="J9" i="18"/>
  <c r="J10" i="18"/>
  <c r="J11" i="18"/>
  <c r="J12" i="18"/>
  <c r="J13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E10" i="18"/>
  <c r="E11" i="18" s="1"/>
  <c r="D37" i="18" l="1"/>
  <c r="L37" i="18" s="1"/>
  <c r="V37" i="18" s="1"/>
  <c r="N38" i="18"/>
  <c r="D38" i="18"/>
  <c r="L38" i="18" s="1"/>
  <c r="N36" i="18"/>
  <c r="D36" i="18"/>
  <c r="I36" i="18" s="1"/>
  <c r="N35" i="18"/>
  <c r="D35" i="18"/>
  <c r="N34" i="18"/>
  <c r="D34" i="18"/>
  <c r="N33" i="18"/>
  <c r="D33" i="18"/>
  <c r="I33" i="18" s="1"/>
  <c r="N32" i="18"/>
  <c r="D32" i="18"/>
  <c r="N31" i="18"/>
  <c r="D31" i="18"/>
  <c r="I31" i="18" s="1"/>
  <c r="N30" i="18"/>
  <c r="D30" i="18"/>
  <c r="I30" i="18" s="1"/>
  <c r="N29" i="18"/>
  <c r="D29" i="18"/>
  <c r="M29" i="18" s="1"/>
  <c r="N28" i="18"/>
  <c r="D28" i="18"/>
  <c r="N27" i="18"/>
  <c r="D27" i="18"/>
  <c r="N26" i="18"/>
  <c r="D26" i="18"/>
  <c r="I26" i="18" s="1"/>
  <c r="N25" i="18"/>
  <c r="D25" i="18"/>
  <c r="I25" i="18" s="1"/>
  <c r="N24" i="18"/>
  <c r="D24" i="18"/>
  <c r="I24" i="18" s="1"/>
  <c r="N23" i="18"/>
  <c r="D23" i="18"/>
  <c r="I23" i="18" s="1"/>
  <c r="N22" i="18"/>
  <c r="D22" i="18"/>
  <c r="I22" i="18" s="1"/>
  <c r="N21" i="18"/>
  <c r="D21" i="18"/>
  <c r="I21" i="18" s="1"/>
  <c r="N20" i="18"/>
  <c r="D20" i="18"/>
  <c r="N19" i="18"/>
  <c r="D19" i="18"/>
  <c r="N18" i="18"/>
  <c r="D18" i="18"/>
  <c r="I18" i="18" s="1"/>
  <c r="N17" i="18"/>
  <c r="D17" i="18"/>
  <c r="I17" i="18" s="1"/>
  <c r="N16" i="18"/>
  <c r="D16" i="18"/>
  <c r="F16" i="18" s="1"/>
  <c r="N15" i="18"/>
  <c r="D15" i="18"/>
  <c r="L15" i="18" s="1"/>
  <c r="N14" i="18"/>
  <c r="D14" i="18"/>
  <c r="F14" i="18" s="1"/>
  <c r="N13" i="18"/>
  <c r="D13" i="18"/>
  <c r="I13" i="18" s="1"/>
  <c r="N12" i="18"/>
  <c r="D12" i="18"/>
  <c r="N11" i="18"/>
  <c r="D11" i="18"/>
  <c r="I11" i="18" s="1"/>
  <c r="N10" i="18"/>
  <c r="D10" i="18"/>
  <c r="I10" i="18" s="1"/>
  <c r="N9" i="18"/>
  <c r="D9" i="18"/>
  <c r="I9" i="18" s="1"/>
  <c r="U9" i="18" s="1"/>
  <c r="N8" i="18"/>
  <c r="J8" i="18"/>
  <c r="D8" i="18"/>
  <c r="F8" i="18" s="1"/>
  <c r="V18" i="18" l="1"/>
  <c r="V15" i="18"/>
  <c r="V38" i="18"/>
  <c r="I38" i="18"/>
  <c r="M38" i="18"/>
  <c r="F37" i="18"/>
  <c r="I37" i="18"/>
  <c r="M37" i="18"/>
  <c r="H38" i="18"/>
  <c r="U38" i="18" s="1"/>
  <c r="H37" i="18"/>
  <c r="U37" i="18" s="1"/>
  <c r="I29" i="18"/>
  <c r="H29" i="18"/>
  <c r="U29" i="18" s="1"/>
  <c r="F33" i="18"/>
  <c r="L29" i="18"/>
  <c r="V29" i="18" s="1"/>
  <c r="F29" i="18"/>
  <c r="H15" i="18"/>
  <c r="U15" i="18" s="1"/>
  <c r="I15" i="18"/>
  <c r="F15" i="18"/>
  <c r="M15" i="18"/>
  <c r="I16" i="18"/>
  <c r="F13" i="18"/>
  <c r="L13" i="18"/>
  <c r="V13" i="18" s="1"/>
  <c r="I8" i="18"/>
  <c r="F9" i="18"/>
  <c r="L9" i="18"/>
  <c r="V9" i="18" s="1"/>
  <c r="F10" i="18"/>
  <c r="H13" i="18"/>
  <c r="U13" i="18" s="1"/>
  <c r="M13" i="18"/>
  <c r="H9" i="18"/>
  <c r="M9" i="18"/>
  <c r="F11" i="18"/>
  <c r="L11" i="18"/>
  <c r="F17" i="18"/>
  <c r="L17" i="18"/>
  <c r="V17" i="18" s="1"/>
  <c r="F22" i="18"/>
  <c r="L22" i="18"/>
  <c r="V22" i="18" s="1"/>
  <c r="F24" i="18"/>
  <c r="L24" i="18"/>
  <c r="V24" i="18" s="1"/>
  <c r="F31" i="18"/>
  <c r="L31" i="18"/>
  <c r="V31" i="18" s="1"/>
  <c r="F36" i="18"/>
  <c r="L36" i="18"/>
  <c r="V36" i="18" s="1"/>
  <c r="H11" i="18"/>
  <c r="U11" i="18" s="1"/>
  <c r="M11" i="18"/>
  <c r="V11" i="18" s="1"/>
  <c r="H17" i="18"/>
  <c r="U17" i="18" s="1"/>
  <c r="M17" i="18"/>
  <c r="H22" i="18"/>
  <c r="U22" i="18" s="1"/>
  <c r="M22" i="18"/>
  <c r="H24" i="18"/>
  <c r="U24" i="18" s="1"/>
  <c r="M24" i="18"/>
  <c r="H31" i="18"/>
  <c r="U31" i="18" s="1"/>
  <c r="M31" i="18"/>
  <c r="H36" i="18"/>
  <c r="U36" i="18" s="1"/>
  <c r="M36" i="18"/>
  <c r="L26" i="18"/>
  <c r="V26" i="18" s="1"/>
  <c r="L33" i="18"/>
  <c r="V33" i="18" s="1"/>
  <c r="M12" i="18"/>
  <c r="H12" i="18"/>
  <c r="U12" i="18" s="1"/>
  <c r="L12" i="18"/>
  <c r="V12" i="18" s="1"/>
  <c r="I20" i="18"/>
  <c r="M19" i="18"/>
  <c r="V19" i="18" s="1"/>
  <c r="H19" i="18"/>
  <c r="U19" i="18" s="1"/>
  <c r="M28" i="18"/>
  <c r="H28" i="18"/>
  <c r="U28" i="18" s="1"/>
  <c r="L28" i="18"/>
  <c r="V28" i="18" s="1"/>
  <c r="F28" i="18"/>
  <c r="M32" i="18"/>
  <c r="H32" i="18"/>
  <c r="U32" i="18" s="1"/>
  <c r="L32" i="18"/>
  <c r="V32" i="18" s="1"/>
  <c r="F32" i="18"/>
  <c r="M26" i="18"/>
  <c r="H26" i="18"/>
  <c r="U26" i="18" s="1"/>
  <c r="I28" i="18"/>
  <c r="I32" i="18"/>
  <c r="I34" i="18"/>
  <c r="M35" i="18"/>
  <c r="H35" i="18"/>
  <c r="U35" i="18" s="1"/>
  <c r="L35" i="18"/>
  <c r="V35" i="18" s="1"/>
  <c r="F35" i="18"/>
  <c r="M8" i="18"/>
  <c r="H8" i="18"/>
  <c r="U8" i="18" s="1"/>
  <c r="L8" i="18"/>
  <c r="V8" i="18" s="1"/>
  <c r="I12" i="18"/>
  <c r="M16" i="18"/>
  <c r="H16" i="18"/>
  <c r="U16" i="18" s="1"/>
  <c r="L16" i="18"/>
  <c r="V16" i="18" s="1"/>
  <c r="M18" i="18"/>
  <c r="H18" i="18"/>
  <c r="U18" i="18" s="1"/>
  <c r="L18" i="18"/>
  <c r="F18" i="18"/>
  <c r="F26" i="18"/>
  <c r="M30" i="18"/>
  <c r="H30" i="18"/>
  <c r="U30" i="18" s="1"/>
  <c r="L30" i="18"/>
  <c r="V30" i="18" s="1"/>
  <c r="F30" i="18"/>
  <c r="M33" i="18"/>
  <c r="H33" i="18"/>
  <c r="U33" i="18" s="1"/>
  <c r="I35" i="18"/>
  <c r="I27" i="18"/>
  <c r="F12" i="18"/>
  <c r="M14" i="18"/>
  <c r="H14" i="18"/>
  <c r="U14" i="18" s="1"/>
  <c r="L14" i="18"/>
  <c r="V14" i="18" s="1"/>
  <c r="F19" i="18"/>
  <c r="M23" i="18"/>
  <c r="V23" i="18" s="1"/>
  <c r="H23" i="18"/>
  <c r="U23" i="18" s="1"/>
  <c r="L23" i="18"/>
  <c r="F23" i="18"/>
  <c r="M10" i="18"/>
  <c r="H10" i="18"/>
  <c r="U10" i="18" s="1"/>
  <c r="L10" i="18"/>
  <c r="V10" i="18" s="1"/>
  <c r="I14" i="18"/>
  <c r="I19" i="18"/>
  <c r="L19" i="18"/>
  <c r="M21" i="18"/>
  <c r="H21" i="18"/>
  <c r="U21" i="18" s="1"/>
  <c r="L21" i="18"/>
  <c r="V21" i="18" s="1"/>
  <c r="F21" i="18"/>
  <c r="M25" i="18"/>
  <c r="H25" i="18"/>
  <c r="U25" i="18" s="1"/>
  <c r="L25" i="18"/>
  <c r="V25" i="18" s="1"/>
  <c r="F25" i="18"/>
  <c r="F38" i="18"/>
  <c r="E33" i="17"/>
  <c r="E34" i="17" s="1"/>
  <c r="H27" i="18" l="1"/>
  <c r="U27" i="18" s="1"/>
  <c r="M27" i="18"/>
  <c r="F27" i="18"/>
  <c r="L27" i="18"/>
  <c r="V27" i="18" s="1"/>
  <c r="L20" i="18"/>
  <c r="V20" i="18" s="1"/>
  <c r="H20" i="18"/>
  <c r="U20" i="18" s="1"/>
  <c r="M20" i="18"/>
  <c r="F20" i="18"/>
  <c r="H34" i="18"/>
  <c r="U34" i="18" s="1"/>
  <c r="M34" i="18"/>
  <c r="F34" i="18"/>
  <c r="L34" i="18"/>
  <c r="V34" i="18" s="1"/>
  <c r="E26" i="17"/>
  <c r="E27" i="17" s="1"/>
  <c r="E19" i="17"/>
  <c r="E20" i="17" s="1"/>
  <c r="F39" i="18" l="1"/>
  <c r="D17" i="17"/>
  <c r="N37" i="17"/>
  <c r="J37" i="17"/>
  <c r="D37" i="17"/>
  <c r="N36" i="17"/>
  <c r="J36" i="17"/>
  <c r="D36" i="17"/>
  <c r="N35" i="17"/>
  <c r="J35" i="17"/>
  <c r="D35" i="17"/>
  <c r="L35" i="17" s="1"/>
  <c r="N34" i="17"/>
  <c r="J34" i="17"/>
  <c r="D34" i="17"/>
  <c r="N33" i="17"/>
  <c r="J33" i="17"/>
  <c r="D33" i="17"/>
  <c r="L33" i="17" s="1"/>
  <c r="N32" i="17"/>
  <c r="J32" i="17"/>
  <c r="D32" i="17"/>
  <c r="L32" i="17" s="1"/>
  <c r="N31" i="17"/>
  <c r="J31" i="17"/>
  <c r="D31" i="17"/>
  <c r="L31" i="17" s="1"/>
  <c r="V31" i="17" s="1"/>
  <c r="N30" i="17"/>
  <c r="J30" i="17"/>
  <c r="D30" i="17"/>
  <c r="N29" i="17"/>
  <c r="J29" i="17"/>
  <c r="D29" i="17"/>
  <c r="N28" i="17"/>
  <c r="J28" i="17"/>
  <c r="D28" i="17"/>
  <c r="L28" i="17" s="1"/>
  <c r="N27" i="17"/>
  <c r="J27" i="17"/>
  <c r="D27" i="17"/>
  <c r="F27" i="17" s="1"/>
  <c r="N26" i="17"/>
  <c r="J26" i="17"/>
  <c r="D26" i="17"/>
  <c r="L26" i="17" s="1"/>
  <c r="N25" i="17"/>
  <c r="J25" i="17"/>
  <c r="D25" i="17"/>
  <c r="L25" i="17" s="1"/>
  <c r="N24" i="17"/>
  <c r="J24" i="17"/>
  <c r="D24" i="17"/>
  <c r="L24" i="17" s="1"/>
  <c r="N23" i="17"/>
  <c r="J23" i="17"/>
  <c r="D23" i="17"/>
  <c r="N22" i="17"/>
  <c r="J22" i="17"/>
  <c r="D22" i="17"/>
  <c r="N21" i="17"/>
  <c r="J21" i="17"/>
  <c r="D21" i="17"/>
  <c r="L21" i="17" s="1"/>
  <c r="N20" i="17"/>
  <c r="J20" i="17"/>
  <c r="D20" i="17"/>
  <c r="N19" i="17"/>
  <c r="J19" i="17"/>
  <c r="D19" i="17"/>
  <c r="I19" i="17" s="1"/>
  <c r="N18" i="17"/>
  <c r="J18" i="17"/>
  <c r="D18" i="17"/>
  <c r="I18" i="17" s="1"/>
  <c r="N17" i="17"/>
  <c r="J17" i="17"/>
  <c r="H17" i="17"/>
  <c r="N16" i="17"/>
  <c r="J16" i="17"/>
  <c r="D16" i="17"/>
  <c r="N15" i="17"/>
  <c r="J15" i="17"/>
  <c r="D15" i="17"/>
  <c r="I15" i="17" s="1"/>
  <c r="N14" i="17"/>
  <c r="J14" i="17"/>
  <c r="D14" i="17"/>
  <c r="I14" i="17" s="1"/>
  <c r="N13" i="17"/>
  <c r="J13" i="17"/>
  <c r="D13" i="17"/>
  <c r="I13" i="17" s="1"/>
  <c r="N12" i="17"/>
  <c r="J12" i="17"/>
  <c r="D12" i="17"/>
  <c r="N11" i="17"/>
  <c r="J11" i="17"/>
  <c r="D11" i="17"/>
  <c r="I11" i="17" s="1"/>
  <c r="N10" i="17"/>
  <c r="J10" i="17"/>
  <c r="D10" i="17"/>
  <c r="I10" i="17" s="1"/>
  <c r="N9" i="17"/>
  <c r="J9" i="17"/>
  <c r="D9" i="17"/>
  <c r="I9" i="17" s="1"/>
  <c r="N8" i="17"/>
  <c r="J8" i="17"/>
  <c r="D8" i="17"/>
  <c r="V26" i="17" l="1"/>
  <c r="U17" i="17"/>
  <c r="V28" i="17"/>
  <c r="V32" i="17"/>
  <c r="L27" i="17"/>
  <c r="V27" i="17" s="1"/>
  <c r="I17" i="17"/>
  <c r="F32" i="17"/>
  <c r="H33" i="17"/>
  <c r="U33" i="17" s="1"/>
  <c r="I33" i="17"/>
  <c r="F13" i="17"/>
  <c r="H11" i="17"/>
  <c r="U11" i="17" s="1"/>
  <c r="H13" i="17"/>
  <c r="U13" i="17" s="1"/>
  <c r="I24" i="17"/>
  <c r="V25" i="17"/>
  <c r="M21" i="17"/>
  <c r="M28" i="17"/>
  <c r="H19" i="17"/>
  <c r="U19" i="17" s="1"/>
  <c r="M31" i="17"/>
  <c r="F9" i="17"/>
  <c r="M11" i="17"/>
  <c r="H9" i="17"/>
  <c r="U9" i="17" s="1"/>
  <c r="F11" i="17"/>
  <c r="M13" i="17"/>
  <c r="H24" i="17"/>
  <c r="U24" i="17" s="1"/>
  <c r="I31" i="17"/>
  <c r="M33" i="17"/>
  <c r="F37" i="17"/>
  <c r="M26" i="17"/>
  <c r="M35" i="17"/>
  <c r="M9" i="17"/>
  <c r="H21" i="17"/>
  <c r="U21" i="17" s="1"/>
  <c r="H26" i="17"/>
  <c r="U26" i="17" s="1"/>
  <c r="H28" i="17"/>
  <c r="U28" i="17" s="1"/>
  <c r="H35" i="17"/>
  <c r="U35" i="17" s="1"/>
  <c r="I21" i="17"/>
  <c r="M24" i="17"/>
  <c r="I26" i="17"/>
  <c r="I28" i="17"/>
  <c r="H31" i="17"/>
  <c r="U31" i="17" s="1"/>
  <c r="I35" i="17"/>
  <c r="H16" i="17"/>
  <c r="U16" i="17" s="1"/>
  <c r="M16" i="17"/>
  <c r="F16" i="17"/>
  <c r="L16" i="17"/>
  <c r="V16" i="17" s="1"/>
  <c r="M30" i="17"/>
  <c r="H30" i="17"/>
  <c r="U30" i="17" s="1"/>
  <c r="F30" i="17"/>
  <c r="L30" i="17"/>
  <c r="V30" i="17" s="1"/>
  <c r="L8" i="17"/>
  <c r="V8" i="17" s="1"/>
  <c r="F8" i="17"/>
  <c r="L12" i="17"/>
  <c r="V12" i="17" s="1"/>
  <c r="F12" i="17"/>
  <c r="I16" i="17"/>
  <c r="M23" i="17"/>
  <c r="H23" i="17"/>
  <c r="U23" i="17" s="1"/>
  <c r="I34" i="17"/>
  <c r="M34" i="17"/>
  <c r="H34" i="17"/>
  <c r="U34" i="17" s="1"/>
  <c r="H12" i="17"/>
  <c r="U12" i="17" s="1"/>
  <c r="H14" i="17"/>
  <c r="U14" i="17" s="1"/>
  <c r="M22" i="17"/>
  <c r="H22" i="17"/>
  <c r="U22" i="17" s="1"/>
  <c r="L22" i="17"/>
  <c r="V22" i="17" s="1"/>
  <c r="F22" i="17"/>
  <c r="F23" i="17"/>
  <c r="I25" i="17"/>
  <c r="M25" i="17"/>
  <c r="H25" i="17"/>
  <c r="U25" i="17" s="1"/>
  <c r="I29" i="17"/>
  <c r="I30" i="17"/>
  <c r="F34" i="17"/>
  <c r="M36" i="17"/>
  <c r="H36" i="17"/>
  <c r="U36" i="17" s="1"/>
  <c r="L36" i="17"/>
  <c r="V36" i="17" s="1"/>
  <c r="F36" i="17"/>
  <c r="I8" i="17"/>
  <c r="I12" i="17"/>
  <c r="L17" i="17"/>
  <c r="V17" i="17" s="1"/>
  <c r="F17" i="17"/>
  <c r="M17" i="17"/>
  <c r="F18" i="17"/>
  <c r="M18" i="17"/>
  <c r="L19" i="17"/>
  <c r="V19" i="17" s="1"/>
  <c r="F19" i="17"/>
  <c r="M19" i="17"/>
  <c r="F25" i="17"/>
  <c r="I27" i="17"/>
  <c r="H27" i="17"/>
  <c r="U27" i="17" s="1"/>
  <c r="M27" i="17"/>
  <c r="V33" i="17"/>
  <c r="M8" i="17"/>
  <c r="L10" i="17"/>
  <c r="V10" i="17" s="1"/>
  <c r="F10" i="17"/>
  <c r="M10" i="17"/>
  <c r="M12" i="17"/>
  <c r="L14" i="17"/>
  <c r="V14" i="17" s="1"/>
  <c r="F14" i="17"/>
  <c r="M14" i="17"/>
  <c r="L15" i="17"/>
  <c r="V15" i="17" s="1"/>
  <c r="I20" i="17"/>
  <c r="M20" i="17"/>
  <c r="H20" i="17"/>
  <c r="U20" i="17" s="1"/>
  <c r="M37" i="17"/>
  <c r="H37" i="17"/>
  <c r="U37" i="17" s="1"/>
  <c r="H8" i="17"/>
  <c r="U8" i="17" s="1"/>
  <c r="H10" i="17"/>
  <c r="U10" i="17" s="1"/>
  <c r="F15" i="17"/>
  <c r="L18" i="17"/>
  <c r="V18" i="17" s="1"/>
  <c r="F20" i="17"/>
  <c r="L9" i="17"/>
  <c r="V9" i="17" s="1"/>
  <c r="L11" i="17"/>
  <c r="L13" i="17"/>
  <c r="M15" i="17"/>
  <c r="H15" i="17"/>
  <c r="U15" i="17" s="1"/>
  <c r="H18" i="17"/>
  <c r="U18" i="17" s="1"/>
  <c r="L20" i="17"/>
  <c r="V20" i="17" s="1"/>
  <c r="V21" i="17"/>
  <c r="I22" i="17"/>
  <c r="I23" i="17"/>
  <c r="L23" i="17"/>
  <c r="V23" i="17" s="1"/>
  <c r="V24" i="17"/>
  <c r="M29" i="17"/>
  <c r="H29" i="17"/>
  <c r="U29" i="17" s="1"/>
  <c r="L29" i="17"/>
  <c r="V29" i="17" s="1"/>
  <c r="F29" i="17"/>
  <c r="I32" i="17"/>
  <c r="M32" i="17"/>
  <c r="H32" i="17"/>
  <c r="U32" i="17" s="1"/>
  <c r="L34" i="17"/>
  <c r="V34" i="17" s="1"/>
  <c r="V35" i="17"/>
  <c r="I36" i="17"/>
  <c r="I37" i="17"/>
  <c r="L37" i="17"/>
  <c r="V37" i="17" s="1"/>
  <c r="F21" i="17"/>
  <c r="F24" i="17"/>
  <c r="F26" i="17"/>
  <c r="F28" i="17"/>
  <c r="F31" i="17"/>
  <c r="F33" i="17"/>
  <c r="F35" i="17"/>
  <c r="J37" i="16"/>
  <c r="E36" i="16"/>
  <c r="E37" i="16" s="1"/>
  <c r="V13" i="17" l="1"/>
  <c r="V11" i="17"/>
  <c r="F38" i="17"/>
  <c r="E29" i="16"/>
  <c r="E30" i="16" s="1"/>
  <c r="E22" i="16" l="1"/>
  <c r="E23" i="16" s="1"/>
  <c r="E15" i="16" l="1"/>
  <c r="E16" i="16" s="1"/>
  <c r="N38" i="16"/>
  <c r="J38" i="16"/>
  <c r="D38" i="16"/>
  <c r="M38" i="16" s="1"/>
  <c r="N37" i="16"/>
  <c r="D37" i="16"/>
  <c r="N36" i="16"/>
  <c r="J36" i="16"/>
  <c r="D36" i="16"/>
  <c r="L36" i="16" s="1"/>
  <c r="N35" i="16"/>
  <c r="J35" i="16"/>
  <c r="D35" i="16"/>
  <c r="N34" i="16"/>
  <c r="J34" i="16"/>
  <c r="D34" i="16"/>
  <c r="L34" i="16" s="1"/>
  <c r="N33" i="16"/>
  <c r="J33" i="16"/>
  <c r="D33" i="16"/>
  <c r="N32" i="16"/>
  <c r="J32" i="16"/>
  <c r="D32" i="16"/>
  <c r="N31" i="16"/>
  <c r="J31" i="16"/>
  <c r="D31" i="16"/>
  <c r="L31" i="16" s="1"/>
  <c r="N30" i="16"/>
  <c r="J30" i="16"/>
  <c r="D30" i="16"/>
  <c r="N29" i="16"/>
  <c r="J29" i="16"/>
  <c r="D29" i="16"/>
  <c r="L29" i="16" s="1"/>
  <c r="V29" i="16" s="1"/>
  <c r="N28" i="16"/>
  <c r="J28" i="16"/>
  <c r="D28" i="16"/>
  <c r="N27" i="16"/>
  <c r="J27" i="16"/>
  <c r="D27" i="16"/>
  <c r="L27" i="16" s="1"/>
  <c r="N26" i="16"/>
  <c r="J26" i="16"/>
  <c r="D26" i="16"/>
  <c r="N25" i="16"/>
  <c r="J25" i="16"/>
  <c r="D25" i="16"/>
  <c r="N24" i="16"/>
  <c r="J24" i="16"/>
  <c r="D24" i="16"/>
  <c r="L24" i="16" s="1"/>
  <c r="N23" i="16"/>
  <c r="J23" i="16"/>
  <c r="D23" i="16"/>
  <c r="N22" i="16"/>
  <c r="J22" i="16"/>
  <c r="D22" i="16"/>
  <c r="L22" i="16" s="1"/>
  <c r="N21" i="16"/>
  <c r="J21" i="16"/>
  <c r="D21" i="16"/>
  <c r="N20" i="16"/>
  <c r="J20" i="16"/>
  <c r="D20" i="16"/>
  <c r="L20" i="16" s="1"/>
  <c r="J19" i="16"/>
  <c r="D19" i="16"/>
  <c r="N18" i="16"/>
  <c r="J18" i="16"/>
  <c r="D18" i="16"/>
  <c r="I18" i="16" s="1"/>
  <c r="N17" i="16"/>
  <c r="J17" i="16"/>
  <c r="D17" i="16"/>
  <c r="L17" i="16" s="1"/>
  <c r="N16" i="16"/>
  <c r="J16" i="16"/>
  <c r="D16" i="16"/>
  <c r="N15" i="16"/>
  <c r="J15" i="16"/>
  <c r="D15" i="16"/>
  <c r="N14" i="16"/>
  <c r="J14" i="16"/>
  <c r="D14" i="16"/>
  <c r="N13" i="16"/>
  <c r="J13" i="16"/>
  <c r="D13" i="16"/>
  <c r="L13" i="16" s="1"/>
  <c r="N12" i="16"/>
  <c r="J12" i="16"/>
  <c r="D12" i="16"/>
  <c r="N11" i="16"/>
  <c r="J11" i="16"/>
  <c r="D11" i="16"/>
  <c r="I11" i="16" s="1"/>
  <c r="N10" i="16"/>
  <c r="J10" i="16"/>
  <c r="D10" i="16"/>
  <c r="L10" i="16" s="1"/>
  <c r="V10" i="16" s="1"/>
  <c r="N9" i="16"/>
  <c r="J9" i="16"/>
  <c r="D9" i="16"/>
  <c r="N8" i="16"/>
  <c r="J8" i="16"/>
  <c r="D8" i="16"/>
  <c r="L8" i="16" s="1"/>
  <c r="L15" i="16" l="1"/>
  <c r="V15" i="16" s="1"/>
  <c r="V17" i="16"/>
  <c r="V20" i="16"/>
  <c r="V24" i="16"/>
  <c r="V36" i="16"/>
  <c r="V31" i="16"/>
  <c r="I31" i="16"/>
  <c r="H31" i="16"/>
  <c r="U31" i="16" s="1"/>
  <c r="H24" i="16"/>
  <c r="U24" i="16" s="1"/>
  <c r="I24" i="16"/>
  <c r="I17" i="16"/>
  <c r="H17" i="16"/>
  <c r="U17" i="16" s="1"/>
  <c r="V8" i="16"/>
  <c r="V13" i="16"/>
  <c r="V22" i="16"/>
  <c r="V34" i="16"/>
  <c r="V27" i="16"/>
  <c r="M8" i="16"/>
  <c r="M34" i="16"/>
  <c r="H8" i="16"/>
  <c r="U8" i="16" s="1"/>
  <c r="M10" i="16"/>
  <c r="H13" i="16"/>
  <c r="U13" i="16" s="1"/>
  <c r="H27" i="16"/>
  <c r="U27" i="16" s="1"/>
  <c r="M36" i="16"/>
  <c r="I8" i="16"/>
  <c r="H10" i="16"/>
  <c r="U10" i="16" s="1"/>
  <c r="I13" i="16"/>
  <c r="H15" i="16"/>
  <c r="U15" i="16" s="1"/>
  <c r="M17" i="16"/>
  <c r="I20" i="16"/>
  <c r="H22" i="16"/>
  <c r="U22" i="16" s="1"/>
  <c r="M24" i="16"/>
  <c r="I27" i="16"/>
  <c r="H29" i="16"/>
  <c r="U29" i="16" s="1"/>
  <c r="M31" i="16"/>
  <c r="I34" i="16"/>
  <c r="H36" i="16"/>
  <c r="U36" i="16" s="1"/>
  <c r="M13" i="16"/>
  <c r="M20" i="16"/>
  <c r="M27" i="16"/>
  <c r="M15" i="16"/>
  <c r="H20" i="16"/>
  <c r="U20" i="16" s="1"/>
  <c r="M22" i="16"/>
  <c r="M29" i="16"/>
  <c r="H34" i="16"/>
  <c r="U34" i="16" s="1"/>
  <c r="I10" i="16"/>
  <c r="I15" i="16"/>
  <c r="I22" i="16"/>
  <c r="I29" i="16"/>
  <c r="I36" i="16"/>
  <c r="I9" i="16"/>
  <c r="H9" i="16"/>
  <c r="U9" i="16" s="1"/>
  <c r="M9" i="16"/>
  <c r="L9" i="16"/>
  <c r="V9" i="16" s="1"/>
  <c r="F9" i="16"/>
  <c r="I21" i="16"/>
  <c r="L21" i="16"/>
  <c r="V21" i="16" s="1"/>
  <c r="M21" i="16"/>
  <c r="H21" i="16"/>
  <c r="U21" i="16" s="1"/>
  <c r="F21" i="16"/>
  <c r="M25" i="16"/>
  <c r="H25" i="16"/>
  <c r="U25" i="16" s="1"/>
  <c r="L25" i="16"/>
  <c r="V25" i="16" s="1"/>
  <c r="F25" i="16"/>
  <c r="I28" i="16"/>
  <c r="F28" i="16"/>
  <c r="M28" i="16"/>
  <c r="H28" i="16"/>
  <c r="U28" i="16" s="1"/>
  <c r="L28" i="16"/>
  <c r="V28" i="16" s="1"/>
  <c r="I35" i="16"/>
  <c r="F35" i="16"/>
  <c r="M35" i="16"/>
  <c r="H35" i="16"/>
  <c r="U35" i="16" s="1"/>
  <c r="L35" i="16"/>
  <c r="V35" i="16" s="1"/>
  <c r="M11" i="16"/>
  <c r="H11" i="16"/>
  <c r="U11" i="16" s="1"/>
  <c r="L11" i="16"/>
  <c r="F11" i="16"/>
  <c r="I14" i="16"/>
  <c r="F14" i="16"/>
  <c r="M14" i="16"/>
  <c r="H14" i="16"/>
  <c r="U14" i="16" s="1"/>
  <c r="L14" i="16"/>
  <c r="V14" i="16" s="1"/>
  <c r="M18" i="16"/>
  <c r="H18" i="16"/>
  <c r="U18" i="16" s="1"/>
  <c r="L18" i="16"/>
  <c r="V18" i="16" s="1"/>
  <c r="F18" i="16"/>
  <c r="I26" i="16"/>
  <c r="I33" i="16"/>
  <c r="L12" i="16"/>
  <c r="V12" i="16" s="1"/>
  <c r="M12" i="16"/>
  <c r="H12" i="16"/>
  <c r="U12" i="16" s="1"/>
  <c r="F12" i="16"/>
  <c r="I16" i="16"/>
  <c r="M16" i="16"/>
  <c r="H16" i="16"/>
  <c r="U16" i="16" s="1"/>
  <c r="L16" i="16"/>
  <c r="V16" i="16" s="1"/>
  <c r="F16" i="16"/>
  <c r="N19" i="16"/>
  <c r="M19" i="16"/>
  <c r="H19" i="16"/>
  <c r="U19" i="16" s="1"/>
  <c r="L19" i="16"/>
  <c r="F19" i="16"/>
  <c r="M32" i="16"/>
  <c r="H32" i="16"/>
  <c r="U32" i="16" s="1"/>
  <c r="L32" i="16"/>
  <c r="V32" i="16" s="1"/>
  <c r="F32" i="16"/>
  <c r="I12" i="16"/>
  <c r="I19" i="16"/>
  <c r="I23" i="16"/>
  <c r="F23" i="16"/>
  <c r="M23" i="16"/>
  <c r="H23" i="16"/>
  <c r="U23" i="16" s="1"/>
  <c r="L23" i="16"/>
  <c r="V23" i="16" s="1"/>
  <c r="I25" i="16"/>
  <c r="L26" i="16"/>
  <c r="V26" i="16" s="1"/>
  <c r="M26" i="16"/>
  <c r="H26" i="16"/>
  <c r="U26" i="16" s="1"/>
  <c r="F26" i="16"/>
  <c r="I30" i="16"/>
  <c r="L30" i="16"/>
  <c r="V30" i="16" s="1"/>
  <c r="M30" i="16"/>
  <c r="H30" i="16"/>
  <c r="U30" i="16" s="1"/>
  <c r="F30" i="16"/>
  <c r="I32" i="16"/>
  <c r="M33" i="16"/>
  <c r="H33" i="16"/>
  <c r="U33" i="16" s="1"/>
  <c r="L33" i="16"/>
  <c r="V33" i="16" s="1"/>
  <c r="F33" i="16"/>
  <c r="I37" i="16"/>
  <c r="L37" i="16"/>
  <c r="V37" i="16" s="1"/>
  <c r="H37" i="16"/>
  <c r="U37" i="16" s="1"/>
  <c r="M37" i="16"/>
  <c r="F37" i="16"/>
  <c r="I38" i="16"/>
  <c r="F38" i="16"/>
  <c r="L38" i="16"/>
  <c r="V38" i="16" s="1"/>
  <c r="F8" i="16"/>
  <c r="F10" i="16"/>
  <c r="F13" i="16"/>
  <c r="F15" i="16"/>
  <c r="F17" i="16"/>
  <c r="F20" i="16"/>
  <c r="F22" i="16"/>
  <c r="F24" i="16"/>
  <c r="F27" i="16"/>
  <c r="F29" i="16"/>
  <c r="F31" i="16"/>
  <c r="F34" i="16"/>
  <c r="F36" i="16"/>
  <c r="H38" i="16"/>
  <c r="U38" i="16" s="1"/>
  <c r="E32" i="15"/>
  <c r="E33" i="15" s="1"/>
  <c r="E25" i="15"/>
  <c r="E26" i="15" s="1"/>
  <c r="V11" i="16" l="1"/>
  <c r="F39" i="16"/>
  <c r="V19" i="16"/>
  <c r="E18" i="15"/>
  <c r="E19" i="15" s="1"/>
  <c r="E11" i="15" l="1"/>
  <c r="E12" i="15" s="1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D37" i="15"/>
  <c r="L37" i="15" s="1"/>
  <c r="V37" i="15" l="1"/>
  <c r="I37" i="15"/>
  <c r="M37" i="15"/>
  <c r="F37" i="15"/>
  <c r="H37" i="15"/>
  <c r="U37" i="15" s="1"/>
  <c r="J38" i="15"/>
  <c r="D38" i="15"/>
  <c r="J36" i="15"/>
  <c r="D36" i="15"/>
  <c r="L36" i="15" s="1"/>
  <c r="V36" i="15" s="1"/>
  <c r="J35" i="15"/>
  <c r="D35" i="15"/>
  <c r="J34" i="15"/>
  <c r="D34" i="15"/>
  <c r="J33" i="15"/>
  <c r="D33" i="15"/>
  <c r="M33" i="15" s="1"/>
  <c r="J32" i="15"/>
  <c r="D32" i="15"/>
  <c r="M32" i="15" s="1"/>
  <c r="J31" i="15"/>
  <c r="D31" i="15"/>
  <c r="M31" i="15" s="1"/>
  <c r="J30" i="15"/>
  <c r="D30" i="15"/>
  <c r="M30" i="15" s="1"/>
  <c r="J29" i="15"/>
  <c r="D29" i="15"/>
  <c r="M29" i="15" s="1"/>
  <c r="J28" i="15"/>
  <c r="D28" i="15"/>
  <c r="I28" i="15" s="1"/>
  <c r="J27" i="15"/>
  <c r="D27" i="15"/>
  <c r="I27" i="15" s="1"/>
  <c r="J26" i="15"/>
  <c r="D26" i="15"/>
  <c r="M26" i="15" s="1"/>
  <c r="J25" i="15"/>
  <c r="D25" i="15"/>
  <c r="L25" i="15" s="1"/>
  <c r="J24" i="15"/>
  <c r="D24" i="15"/>
  <c r="M24" i="15" s="1"/>
  <c r="J23" i="15"/>
  <c r="D23" i="15"/>
  <c r="L23" i="15" s="1"/>
  <c r="V23" i="15" s="1"/>
  <c r="N22" i="15"/>
  <c r="J22" i="15"/>
  <c r="D22" i="15"/>
  <c r="M22" i="15" s="1"/>
  <c r="N21" i="15"/>
  <c r="J21" i="15"/>
  <c r="D21" i="15"/>
  <c r="N20" i="15"/>
  <c r="J20" i="15"/>
  <c r="D20" i="15"/>
  <c r="N19" i="15"/>
  <c r="J19" i="15"/>
  <c r="D19" i="15"/>
  <c r="M19" i="15" s="1"/>
  <c r="N18" i="15"/>
  <c r="J18" i="15"/>
  <c r="D18" i="15"/>
  <c r="L18" i="15" s="1"/>
  <c r="N17" i="15"/>
  <c r="J17" i="15"/>
  <c r="D17" i="15"/>
  <c r="M17" i="15" s="1"/>
  <c r="N16" i="15"/>
  <c r="J16" i="15"/>
  <c r="D16" i="15"/>
  <c r="L16" i="15" s="1"/>
  <c r="N15" i="15"/>
  <c r="J15" i="15"/>
  <c r="D15" i="15"/>
  <c r="M15" i="15" s="1"/>
  <c r="N14" i="15"/>
  <c r="J14" i="15"/>
  <c r="D14" i="15"/>
  <c r="N13" i="15"/>
  <c r="J13" i="15"/>
  <c r="D13" i="15"/>
  <c r="N12" i="15"/>
  <c r="J12" i="15"/>
  <c r="D12" i="15"/>
  <c r="N11" i="15"/>
  <c r="J11" i="15"/>
  <c r="D11" i="15"/>
  <c r="L11" i="15" s="1"/>
  <c r="N10" i="15"/>
  <c r="J10" i="15"/>
  <c r="D10" i="15"/>
  <c r="N9" i="15"/>
  <c r="J9" i="15"/>
  <c r="D9" i="15"/>
  <c r="L9" i="15" s="1"/>
  <c r="N8" i="15"/>
  <c r="J8" i="15"/>
  <c r="D8" i="15"/>
  <c r="V18" i="15" l="1"/>
  <c r="I23" i="15"/>
  <c r="M38" i="15"/>
  <c r="I38" i="15"/>
  <c r="L38" i="15"/>
  <c r="V38" i="15" s="1"/>
  <c r="V9" i="15"/>
  <c r="V16" i="15"/>
  <c r="H25" i="15"/>
  <c r="U25" i="15" s="1"/>
  <c r="I32" i="15"/>
  <c r="I25" i="15"/>
  <c r="H16" i="15"/>
  <c r="U16" i="15" s="1"/>
  <c r="M16" i="15"/>
  <c r="H18" i="15"/>
  <c r="U18" i="15" s="1"/>
  <c r="M18" i="15"/>
  <c r="M23" i="15"/>
  <c r="V11" i="15"/>
  <c r="I16" i="15"/>
  <c r="I18" i="15"/>
  <c r="H23" i="15"/>
  <c r="U23" i="15" s="1"/>
  <c r="V25" i="15"/>
  <c r="M25" i="15"/>
  <c r="I30" i="15"/>
  <c r="I34" i="15"/>
  <c r="I15" i="15"/>
  <c r="F16" i="15"/>
  <c r="I17" i="15"/>
  <c r="F18" i="15"/>
  <c r="I19" i="15"/>
  <c r="I14" i="15"/>
  <c r="H9" i="15"/>
  <c r="U9" i="15" s="1"/>
  <c r="M11" i="15"/>
  <c r="I12" i="15"/>
  <c r="H11" i="15"/>
  <c r="U11" i="15" s="1"/>
  <c r="I29" i="15"/>
  <c r="F30" i="15"/>
  <c r="L30" i="15"/>
  <c r="V30" i="15" s="1"/>
  <c r="I31" i="15"/>
  <c r="F32" i="15"/>
  <c r="L32" i="15"/>
  <c r="V32" i="15" s="1"/>
  <c r="I33" i="15"/>
  <c r="F34" i="15"/>
  <c r="M34" i="15"/>
  <c r="M36" i="15"/>
  <c r="M9" i="15"/>
  <c r="I13" i="15"/>
  <c r="I9" i="15"/>
  <c r="I11" i="15"/>
  <c r="I20" i="15"/>
  <c r="I22" i="15"/>
  <c r="F23" i="15"/>
  <c r="I24" i="15"/>
  <c r="F25" i="15"/>
  <c r="I26" i="15"/>
  <c r="H30" i="15"/>
  <c r="U30" i="15" s="1"/>
  <c r="H32" i="15"/>
  <c r="U32" i="15" s="1"/>
  <c r="H34" i="15"/>
  <c r="U34" i="15" s="1"/>
  <c r="M35" i="15"/>
  <c r="H36" i="15"/>
  <c r="U36" i="15" s="1"/>
  <c r="I36" i="15"/>
  <c r="L34" i="15"/>
  <c r="V34" i="15" s="1"/>
  <c r="I10" i="15"/>
  <c r="M10" i="15"/>
  <c r="H10" i="15"/>
  <c r="U10" i="15" s="1"/>
  <c r="L10" i="15"/>
  <c r="V10" i="15" s="1"/>
  <c r="F10" i="15"/>
  <c r="M21" i="15"/>
  <c r="H21" i="15"/>
  <c r="U21" i="15" s="1"/>
  <c r="L21" i="15"/>
  <c r="V21" i="15" s="1"/>
  <c r="F21" i="15"/>
  <c r="L14" i="15"/>
  <c r="V14" i="15" s="1"/>
  <c r="M14" i="15"/>
  <c r="H14" i="15"/>
  <c r="U14" i="15" s="1"/>
  <c r="F14" i="15"/>
  <c r="I8" i="15"/>
  <c r="F8" i="15"/>
  <c r="M8" i="15"/>
  <c r="H8" i="15"/>
  <c r="U8" i="15" s="1"/>
  <c r="L8" i="15"/>
  <c r="V8" i="15" s="1"/>
  <c r="M12" i="15"/>
  <c r="H12" i="15"/>
  <c r="U12" i="15" s="1"/>
  <c r="L12" i="15"/>
  <c r="V12" i="15" s="1"/>
  <c r="F12" i="15"/>
  <c r="I21" i="15"/>
  <c r="L28" i="15"/>
  <c r="V28" i="15" s="1"/>
  <c r="M28" i="15"/>
  <c r="H28" i="15"/>
  <c r="U28" i="15" s="1"/>
  <c r="F28" i="15"/>
  <c r="I35" i="15"/>
  <c r="F20" i="15"/>
  <c r="L20" i="15"/>
  <c r="V20" i="15" s="1"/>
  <c r="H13" i="15"/>
  <c r="U13" i="15" s="1"/>
  <c r="M13" i="15"/>
  <c r="F15" i="15"/>
  <c r="L15" i="15"/>
  <c r="V15" i="15" s="1"/>
  <c r="F17" i="15"/>
  <c r="L17" i="15"/>
  <c r="V17" i="15" s="1"/>
  <c r="F19" i="15"/>
  <c r="L19" i="15"/>
  <c r="V19" i="15" s="1"/>
  <c r="H20" i="15"/>
  <c r="U20" i="15" s="1"/>
  <c r="M20" i="15"/>
  <c r="F22" i="15"/>
  <c r="L22" i="15"/>
  <c r="V22" i="15" s="1"/>
  <c r="F24" i="15"/>
  <c r="L24" i="15"/>
  <c r="V24" i="15" s="1"/>
  <c r="F26" i="15"/>
  <c r="L26" i="15"/>
  <c r="V26" i="15" s="1"/>
  <c r="H27" i="15"/>
  <c r="U27" i="15" s="1"/>
  <c r="M27" i="15"/>
  <c r="F29" i="15"/>
  <c r="L29" i="15"/>
  <c r="V29" i="15" s="1"/>
  <c r="F31" i="15"/>
  <c r="L31" i="15"/>
  <c r="V31" i="15" s="1"/>
  <c r="F33" i="15"/>
  <c r="L33" i="15"/>
  <c r="V33" i="15" s="1"/>
  <c r="F35" i="15"/>
  <c r="L35" i="15"/>
  <c r="V35" i="15" s="1"/>
  <c r="H38" i="15"/>
  <c r="U38" i="15" s="1"/>
  <c r="F13" i="15"/>
  <c r="L13" i="15"/>
  <c r="V13" i="15" s="1"/>
  <c r="F27" i="15"/>
  <c r="L27" i="15"/>
  <c r="V27" i="15" s="1"/>
  <c r="F9" i="15"/>
  <c r="F11" i="15"/>
  <c r="H15" i="15"/>
  <c r="U15" i="15" s="1"/>
  <c r="H17" i="15"/>
  <c r="U17" i="15" s="1"/>
  <c r="H19" i="15"/>
  <c r="U19" i="15" s="1"/>
  <c r="H22" i="15"/>
  <c r="U22" i="15" s="1"/>
  <c r="H24" i="15"/>
  <c r="U24" i="15" s="1"/>
  <c r="H26" i="15"/>
  <c r="U26" i="15" s="1"/>
  <c r="H29" i="15"/>
  <c r="U29" i="15" s="1"/>
  <c r="H31" i="15"/>
  <c r="U31" i="15" s="1"/>
  <c r="H33" i="15"/>
  <c r="U33" i="15" s="1"/>
  <c r="H35" i="15"/>
  <c r="U35" i="15" s="1"/>
  <c r="F36" i="15"/>
  <c r="F38" i="15"/>
  <c r="E34" i="14"/>
  <c r="E35" i="14" s="1"/>
  <c r="F39" i="15" l="1"/>
  <c r="E27" i="14"/>
  <c r="E28" i="14" s="1"/>
  <c r="E20" i="14"/>
  <c r="E21" i="14" s="1"/>
  <c r="J9" i="14" l="1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N30" i="13"/>
  <c r="N31" i="13"/>
  <c r="N32" i="13"/>
  <c r="N33" i="13"/>
  <c r="N34" i="13"/>
  <c r="N35" i="13"/>
  <c r="N36" i="13"/>
  <c r="N37" i="13"/>
  <c r="N38" i="13"/>
  <c r="E12" i="14" l="1"/>
  <c r="E13" i="14" s="1"/>
  <c r="E14" i="14" s="1"/>
  <c r="D8" i="13"/>
  <c r="J8" i="13"/>
  <c r="N8" i="13"/>
  <c r="D9" i="13"/>
  <c r="E9" i="13"/>
  <c r="F9" i="13"/>
  <c r="J9" i="13"/>
  <c r="N9" i="13"/>
  <c r="D10" i="13"/>
  <c r="F10" i="13" s="1"/>
  <c r="J10" i="13"/>
  <c r="N10" i="13"/>
  <c r="D11" i="13"/>
  <c r="H11" i="13" s="1"/>
  <c r="J11" i="13"/>
  <c r="N11" i="13"/>
  <c r="D12" i="13"/>
  <c r="F12" i="13"/>
  <c r="H12" i="13"/>
  <c r="U12" i="13" s="1"/>
  <c r="I12" i="13"/>
  <c r="J12" i="13"/>
  <c r="L12" i="13"/>
  <c r="M12" i="13"/>
  <c r="N12" i="13"/>
  <c r="V12" i="13" s="1"/>
  <c r="D13" i="13"/>
  <c r="H13" i="13" s="1"/>
  <c r="F13" i="13"/>
  <c r="J13" i="13"/>
  <c r="L13" i="13"/>
  <c r="V13" i="13" s="1"/>
  <c r="N13" i="13"/>
  <c r="D14" i="13"/>
  <c r="J14" i="13"/>
  <c r="N14" i="13"/>
  <c r="D15" i="13"/>
  <c r="J15" i="13"/>
  <c r="N15" i="13"/>
  <c r="D16" i="13"/>
  <c r="E16" i="13"/>
  <c r="E15" i="13" s="1"/>
  <c r="E14" i="13" s="1"/>
  <c r="J16" i="13"/>
  <c r="N16" i="13"/>
  <c r="D17" i="13"/>
  <c r="I17" i="13" s="1"/>
  <c r="J17" i="13"/>
  <c r="N17" i="13"/>
  <c r="D18" i="13"/>
  <c r="J18" i="13"/>
  <c r="N18" i="13"/>
  <c r="D19" i="13"/>
  <c r="I19" i="13" s="1"/>
  <c r="J19" i="13"/>
  <c r="M19" i="13"/>
  <c r="N19" i="13"/>
  <c r="D20" i="13"/>
  <c r="J20" i="13"/>
  <c r="N20" i="13"/>
  <c r="D21" i="13"/>
  <c r="I21" i="13" s="1"/>
  <c r="F21" i="13"/>
  <c r="J21" i="13"/>
  <c r="L21" i="13"/>
  <c r="M21" i="13"/>
  <c r="N21" i="13"/>
  <c r="D22" i="13"/>
  <c r="N22" i="13"/>
  <c r="D23" i="13"/>
  <c r="N23" i="13"/>
  <c r="D24" i="13"/>
  <c r="N24" i="13"/>
  <c r="D25" i="13"/>
  <c r="E25" i="13"/>
  <c r="N25" i="13"/>
  <c r="D26" i="13"/>
  <c r="N26" i="13"/>
  <c r="D27" i="13"/>
  <c r="I27" i="13" s="1"/>
  <c r="F27" i="13"/>
  <c r="N27" i="13"/>
  <c r="D28" i="13"/>
  <c r="N28" i="13"/>
  <c r="D29" i="13"/>
  <c r="D30" i="13"/>
  <c r="F30" i="13" s="1"/>
  <c r="E30" i="13"/>
  <c r="D31" i="13"/>
  <c r="D32" i="13"/>
  <c r="I32" i="13" s="1"/>
  <c r="D33" i="13"/>
  <c r="D34" i="13"/>
  <c r="L34" i="13" s="1"/>
  <c r="V34" i="13" s="1"/>
  <c r="D35" i="13"/>
  <c r="D36" i="13"/>
  <c r="D37" i="13"/>
  <c r="E37" i="13"/>
  <c r="E38" i="13" s="1"/>
  <c r="F37" i="13"/>
  <c r="D38" i="13"/>
  <c r="D37" i="14"/>
  <c r="H37" i="14" s="1"/>
  <c r="U37" i="14" s="1"/>
  <c r="N36" i="14"/>
  <c r="D36" i="14"/>
  <c r="M36" i="14" s="1"/>
  <c r="D35" i="14"/>
  <c r="L35" i="14" s="1"/>
  <c r="V35" i="14" s="1"/>
  <c r="D34" i="14"/>
  <c r="L34" i="14" s="1"/>
  <c r="V34" i="14" s="1"/>
  <c r="D33" i="14"/>
  <c r="L33" i="14" s="1"/>
  <c r="V33" i="14" s="1"/>
  <c r="N32" i="14"/>
  <c r="D32" i="14"/>
  <c r="I32" i="14" s="1"/>
  <c r="N31" i="14"/>
  <c r="D31" i="14"/>
  <c r="M31" i="14" s="1"/>
  <c r="N30" i="14"/>
  <c r="N29" i="14"/>
  <c r="D30" i="14"/>
  <c r="I30" i="14" s="1"/>
  <c r="D29" i="14"/>
  <c r="I29" i="14" s="1"/>
  <c r="N28" i="14"/>
  <c r="D28" i="14"/>
  <c r="L28" i="14" s="1"/>
  <c r="N27" i="14"/>
  <c r="D27" i="14"/>
  <c r="N26" i="14"/>
  <c r="D26" i="14"/>
  <c r="L26" i="14" s="1"/>
  <c r="N25" i="14"/>
  <c r="D25" i="14"/>
  <c r="N24" i="14"/>
  <c r="D24" i="14"/>
  <c r="H24" i="14" s="1"/>
  <c r="U24" i="14" s="1"/>
  <c r="N23" i="14"/>
  <c r="D23" i="14"/>
  <c r="F23" i="14" s="1"/>
  <c r="N22" i="14"/>
  <c r="D22" i="14"/>
  <c r="N21" i="14"/>
  <c r="D21" i="14"/>
  <c r="N20" i="14"/>
  <c r="D20" i="14"/>
  <c r="L20" i="14" s="1"/>
  <c r="N19" i="14"/>
  <c r="D19" i="14"/>
  <c r="N18" i="14"/>
  <c r="D18" i="14"/>
  <c r="L18" i="14" s="1"/>
  <c r="N17" i="14"/>
  <c r="D17" i="14"/>
  <c r="N16" i="14"/>
  <c r="D16" i="14"/>
  <c r="N15" i="14"/>
  <c r="D15" i="14"/>
  <c r="N14" i="14"/>
  <c r="D14" i="14"/>
  <c r="N13" i="14"/>
  <c r="D13" i="14"/>
  <c r="N12" i="14"/>
  <c r="D12" i="14"/>
  <c r="N11" i="14"/>
  <c r="D11" i="14"/>
  <c r="I11" i="14" s="1"/>
  <c r="N10" i="14"/>
  <c r="D10" i="14"/>
  <c r="I10" i="14" s="1"/>
  <c r="N9" i="14"/>
  <c r="D9" i="14"/>
  <c r="H9" i="14" s="1"/>
  <c r="U9" i="14" s="1"/>
  <c r="N8" i="14"/>
  <c r="J8" i="14"/>
  <c r="D8" i="14"/>
  <c r="L8" i="14" s="1"/>
  <c r="M37" i="13" l="1"/>
  <c r="M32" i="13"/>
  <c r="H25" i="13"/>
  <c r="U25" i="13" s="1"/>
  <c r="M30" i="13"/>
  <c r="U11" i="13"/>
  <c r="V18" i="14"/>
  <c r="V20" i="14"/>
  <c r="V26" i="14"/>
  <c r="V28" i="14"/>
  <c r="L37" i="13"/>
  <c r="V37" i="13" s="1"/>
  <c r="F32" i="13"/>
  <c r="I30" i="13"/>
  <c r="M25" i="13"/>
  <c r="F19" i="13"/>
  <c r="H9" i="13"/>
  <c r="U9" i="13" s="1"/>
  <c r="L17" i="13"/>
  <c r="F25" i="13"/>
  <c r="H17" i="13"/>
  <c r="U17" i="13" s="1"/>
  <c r="I13" i="14"/>
  <c r="M27" i="13"/>
  <c r="I25" i="13"/>
  <c r="H21" i="13"/>
  <c r="U21" i="13" s="1"/>
  <c r="L19" i="13"/>
  <c r="V19" i="13" s="1"/>
  <c r="M17" i="13"/>
  <c r="F17" i="13"/>
  <c r="E29" i="13"/>
  <c r="I29" i="13" s="1"/>
  <c r="L30" i="13"/>
  <c r="V30" i="13" s="1"/>
  <c r="L11" i="13"/>
  <c r="V11" i="13" s="1"/>
  <c r="I10" i="13"/>
  <c r="E8" i="13"/>
  <c r="I8" i="13" s="1"/>
  <c r="L32" i="13"/>
  <c r="V32" i="13" s="1"/>
  <c r="H30" i="13"/>
  <c r="U30" i="13" s="1"/>
  <c r="L27" i="13"/>
  <c r="V27" i="13" s="1"/>
  <c r="L25" i="13"/>
  <c r="V25" i="13" s="1"/>
  <c r="E24" i="13"/>
  <c r="H24" i="13" s="1"/>
  <c r="U24" i="13" s="1"/>
  <c r="M10" i="13"/>
  <c r="H10" i="13"/>
  <c r="U10" i="13" s="1"/>
  <c r="L9" i="13"/>
  <c r="V9" i="13" s="1"/>
  <c r="H37" i="13"/>
  <c r="U37" i="13" s="1"/>
  <c r="H32" i="13"/>
  <c r="U32" i="13" s="1"/>
  <c r="H27" i="13"/>
  <c r="U27" i="13" s="1"/>
  <c r="V21" i="13"/>
  <c r="H19" i="13"/>
  <c r="U19" i="13" s="1"/>
  <c r="V17" i="13"/>
  <c r="F16" i="13"/>
  <c r="U13" i="13"/>
  <c r="F11" i="13"/>
  <c r="L10" i="13"/>
  <c r="V10" i="13" s="1"/>
  <c r="H34" i="14"/>
  <c r="U34" i="14" s="1"/>
  <c r="H35" i="14"/>
  <c r="U35" i="14" s="1"/>
  <c r="H20" i="14"/>
  <c r="U20" i="14" s="1"/>
  <c r="H26" i="14"/>
  <c r="U26" i="14" s="1"/>
  <c r="I26" i="14"/>
  <c r="I12" i="14"/>
  <c r="V8" i="14"/>
  <c r="F14" i="14"/>
  <c r="I15" i="14"/>
  <c r="M10" i="14"/>
  <c r="H15" i="14"/>
  <c r="H18" i="14"/>
  <c r="U18" i="14" s="1"/>
  <c r="M18" i="14"/>
  <c r="M23" i="14"/>
  <c r="I37" i="14"/>
  <c r="M12" i="14"/>
  <c r="I18" i="14"/>
  <c r="M20" i="14"/>
  <c r="I25" i="14"/>
  <c r="M26" i="14"/>
  <c r="F34" i="14"/>
  <c r="F35" i="14"/>
  <c r="F12" i="14"/>
  <c r="I16" i="14"/>
  <c r="F18" i="14"/>
  <c r="I20" i="14"/>
  <c r="I28" i="14"/>
  <c r="I33" i="14"/>
  <c r="I34" i="14"/>
  <c r="L14" i="14"/>
  <c r="V14" i="14" s="1"/>
  <c r="F31" i="14"/>
  <c r="L31" i="14"/>
  <c r="V31" i="14" s="1"/>
  <c r="F36" i="14"/>
  <c r="L36" i="14"/>
  <c r="V36" i="14" s="1"/>
  <c r="I9" i="14"/>
  <c r="F10" i="14"/>
  <c r="F15" i="14"/>
  <c r="F20" i="14"/>
  <c r="H23" i="14"/>
  <c r="U23" i="14" s="1"/>
  <c r="F26" i="14"/>
  <c r="H28" i="14"/>
  <c r="U28" i="14" s="1"/>
  <c r="M28" i="14"/>
  <c r="I31" i="14"/>
  <c r="H33" i="14"/>
  <c r="U33" i="14" s="1"/>
  <c r="M35" i="14"/>
  <c r="I36" i="14"/>
  <c r="U15" i="14"/>
  <c r="M33" i="14"/>
  <c r="I14" i="14"/>
  <c r="L15" i="14"/>
  <c r="V15" i="14" s="1"/>
  <c r="M15" i="14"/>
  <c r="F28" i="14"/>
  <c r="H31" i="14"/>
  <c r="U31" i="14" s="1"/>
  <c r="F33" i="14"/>
  <c r="M34" i="14"/>
  <c r="I35" i="14"/>
  <c r="H36" i="14"/>
  <c r="U36" i="14" s="1"/>
  <c r="F35" i="13"/>
  <c r="M35" i="13"/>
  <c r="H35" i="13"/>
  <c r="U35" i="13" s="1"/>
  <c r="I35" i="13"/>
  <c r="F26" i="13"/>
  <c r="L26" i="13"/>
  <c r="V26" i="13" s="1"/>
  <c r="I26" i="13"/>
  <c r="H26" i="13"/>
  <c r="U26" i="13" s="1"/>
  <c r="M26" i="13"/>
  <c r="H15" i="13"/>
  <c r="U15" i="13" s="1"/>
  <c r="F38" i="13"/>
  <c r="F36" i="13"/>
  <c r="L36" i="13"/>
  <c r="V36" i="13" s="1"/>
  <c r="H36" i="13"/>
  <c r="U36" i="13" s="1"/>
  <c r="M36" i="13"/>
  <c r="I36" i="13"/>
  <c r="F34" i="13"/>
  <c r="M34" i="13"/>
  <c r="H34" i="13"/>
  <c r="U34" i="13" s="1"/>
  <c r="I34" i="13"/>
  <c r="F28" i="13"/>
  <c r="L28" i="13"/>
  <c r="V28" i="13" s="1"/>
  <c r="H28" i="13"/>
  <c r="U28" i="13" s="1"/>
  <c r="M28" i="13"/>
  <c r="I28" i="13"/>
  <c r="F33" i="13"/>
  <c r="M33" i="13"/>
  <c r="H33" i="13"/>
  <c r="U33" i="13" s="1"/>
  <c r="I33" i="13"/>
  <c r="F20" i="13"/>
  <c r="L20" i="13"/>
  <c r="V20" i="13" s="1"/>
  <c r="I20" i="13"/>
  <c r="H20" i="13"/>
  <c r="U20" i="13" s="1"/>
  <c r="M20" i="13"/>
  <c r="I14" i="13"/>
  <c r="F14" i="13"/>
  <c r="L14" i="13"/>
  <c r="V14" i="13" s="1"/>
  <c r="H14" i="13"/>
  <c r="U14" i="13" s="1"/>
  <c r="M14" i="13"/>
  <c r="L35" i="13"/>
  <c r="V35" i="13" s="1"/>
  <c r="L33" i="13"/>
  <c r="V33" i="13" s="1"/>
  <c r="F31" i="13"/>
  <c r="L31" i="13"/>
  <c r="V31" i="13" s="1"/>
  <c r="H31" i="13"/>
  <c r="U31" i="13" s="1"/>
  <c r="M31" i="13"/>
  <c r="I31" i="13"/>
  <c r="F18" i="13"/>
  <c r="L18" i="13"/>
  <c r="V18" i="13" s="1"/>
  <c r="I18" i="13"/>
  <c r="H18" i="13"/>
  <c r="U18" i="13" s="1"/>
  <c r="M18" i="13"/>
  <c r="I38" i="13"/>
  <c r="I16" i="13"/>
  <c r="H38" i="13"/>
  <c r="U38" i="13" s="1"/>
  <c r="N29" i="13"/>
  <c r="M16" i="13"/>
  <c r="V16" i="13" s="1"/>
  <c r="H16" i="13"/>
  <c r="U16" i="13" s="1"/>
  <c r="L15" i="13"/>
  <c r="V15" i="13" s="1"/>
  <c r="F15" i="13"/>
  <c r="I13" i="13"/>
  <c r="I11" i="13"/>
  <c r="I9" i="13"/>
  <c r="H8" i="13"/>
  <c r="U8" i="13" s="1"/>
  <c r="I15" i="13"/>
  <c r="M15" i="13"/>
  <c r="M38" i="13"/>
  <c r="I37" i="13"/>
  <c r="L38" i="13"/>
  <c r="V38" i="13" s="1"/>
  <c r="M24" i="13"/>
  <c r="L16" i="13"/>
  <c r="M13" i="13"/>
  <c r="M11" i="13"/>
  <c r="M9" i="13"/>
  <c r="L8" i="13"/>
  <c r="V8" i="13" s="1"/>
  <c r="M19" i="14"/>
  <c r="H19" i="14"/>
  <c r="U19" i="14" s="1"/>
  <c r="L19" i="14"/>
  <c r="V19" i="14" s="1"/>
  <c r="F19" i="14"/>
  <c r="M22" i="14"/>
  <c r="H22" i="14"/>
  <c r="U22" i="14" s="1"/>
  <c r="H8" i="14"/>
  <c r="U8" i="14" s="1"/>
  <c r="M8" i="14"/>
  <c r="M9" i="14"/>
  <c r="L11" i="14"/>
  <c r="V11" i="14" s="1"/>
  <c r="F11" i="14"/>
  <c r="M11" i="14"/>
  <c r="L13" i="14"/>
  <c r="V13" i="14" s="1"/>
  <c r="F13" i="14"/>
  <c r="M13" i="14"/>
  <c r="F16" i="14"/>
  <c r="L16" i="14"/>
  <c r="M17" i="14"/>
  <c r="H17" i="14"/>
  <c r="U17" i="14" s="1"/>
  <c r="L17" i="14"/>
  <c r="V17" i="14" s="1"/>
  <c r="F17" i="14"/>
  <c r="M21" i="14"/>
  <c r="H21" i="14"/>
  <c r="U21" i="14" s="1"/>
  <c r="L21" i="14"/>
  <c r="V21" i="14" s="1"/>
  <c r="F21" i="14"/>
  <c r="L29" i="14"/>
  <c r="V29" i="14" s="1"/>
  <c r="F29" i="14"/>
  <c r="M29" i="14"/>
  <c r="I8" i="14"/>
  <c r="H10" i="14"/>
  <c r="U10" i="14" s="1"/>
  <c r="H11" i="14"/>
  <c r="U11" i="14" s="1"/>
  <c r="H12" i="14"/>
  <c r="U12" i="14" s="1"/>
  <c r="H13" i="14"/>
  <c r="U13" i="14" s="1"/>
  <c r="H16" i="14"/>
  <c r="U16" i="14" s="1"/>
  <c r="M16" i="14"/>
  <c r="I17" i="14"/>
  <c r="I21" i="14"/>
  <c r="I22" i="14"/>
  <c r="L22" i="14"/>
  <c r="V22" i="14" s="1"/>
  <c r="I23" i="14"/>
  <c r="L23" i="14"/>
  <c r="V23" i="14" s="1"/>
  <c r="L24" i="14"/>
  <c r="V24" i="14" s="1"/>
  <c r="F24" i="14"/>
  <c r="M24" i="14"/>
  <c r="H29" i="14"/>
  <c r="U29" i="14" s="1"/>
  <c r="M32" i="14"/>
  <c r="H32" i="14"/>
  <c r="U32" i="14" s="1"/>
  <c r="L32" i="14"/>
  <c r="V32" i="14" s="1"/>
  <c r="F32" i="14"/>
  <c r="M37" i="14"/>
  <c r="F37" i="14"/>
  <c r="L37" i="14"/>
  <c r="V37" i="14" s="1"/>
  <c r="M27" i="14"/>
  <c r="H27" i="14"/>
  <c r="U27" i="14" s="1"/>
  <c r="L27" i="14"/>
  <c r="V27" i="14" s="1"/>
  <c r="F27" i="14"/>
  <c r="M30" i="14"/>
  <c r="H30" i="14"/>
  <c r="U30" i="14" s="1"/>
  <c r="L30" i="14"/>
  <c r="V30" i="14" s="1"/>
  <c r="F30" i="14"/>
  <c r="F8" i="14"/>
  <c r="L9" i="14"/>
  <c r="V9" i="14" s="1"/>
  <c r="F9" i="14"/>
  <c r="L10" i="14"/>
  <c r="V10" i="14" s="1"/>
  <c r="L12" i="14"/>
  <c r="V12" i="14" s="1"/>
  <c r="M14" i="14"/>
  <c r="H14" i="14"/>
  <c r="U14" i="14" s="1"/>
  <c r="I19" i="14"/>
  <c r="F22" i="14"/>
  <c r="I24" i="14"/>
  <c r="M25" i="14"/>
  <c r="H25" i="14"/>
  <c r="U25" i="14" s="1"/>
  <c r="L25" i="14"/>
  <c r="V25" i="14" s="1"/>
  <c r="F25" i="14"/>
  <c r="I27" i="14"/>
  <c r="V16" i="14" l="1"/>
  <c r="M8" i="13"/>
  <c r="L29" i="13"/>
  <c r="M29" i="13"/>
  <c r="V29" i="13" s="1"/>
  <c r="F29" i="13"/>
  <c r="F8" i="13"/>
  <c r="I24" i="13"/>
  <c r="E23" i="13"/>
  <c r="F24" i="13"/>
  <c r="L24" i="13"/>
  <c r="V24" i="13" s="1"/>
  <c r="H29" i="13"/>
  <c r="U29" i="13" s="1"/>
  <c r="F38" i="14"/>
  <c r="E13" i="12"/>
  <c r="E12" i="12" s="1"/>
  <c r="E19" i="12"/>
  <c r="E20" i="12"/>
  <c r="E27" i="12"/>
  <c r="E26" i="12" s="1"/>
  <c r="E36" i="12"/>
  <c r="E35" i="12" s="1"/>
  <c r="E34" i="12" s="1"/>
  <c r="E33" i="12" s="1"/>
  <c r="E32" i="12" s="1"/>
  <c r="N37" i="12"/>
  <c r="J37" i="12"/>
  <c r="D37" i="12"/>
  <c r="M37" i="12" s="1"/>
  <c r="N36" i="12"/>
  <c r="J36" i="12"/>
  <c r="D36" i="12"/>
  <c r="D35" i="12"/>
  <c r="D34" i="12"/>
  <c r="D33" i="12"/>
  <c r="N32" i="12"/>
  <c r="J32" i="12"/>
  <c r="D32" i="12"/>
  <c r="N31" i="12"/>
  <c r="J31" i="12"/>
  <c r="D31" i="12"/>
  <c r="I31" i="12" s="1"/>
  <c r="N30" i="12"/>
  <c r="J30" i="12"/>
  <c r="D30" i="12"/>
  <c r="M30" i="12" s="1"/>
  <c r="N29" i="12"/>
  <c r="J29" i="12"/>
  <c r="D29" i="12"/>
  <c r="I29" i="12" s="1"/>
  <c r="N28" i="12"/>
  <c r="J28" i="12"/>
  <c r="D28" i="12"/>
  <c r="M28" i="12" s="1"/>
  <c r="N27" i="12"/>
  <c r="J27" i="12"/>
  <c r="D27" i="12"/>
  <c r="M27" i="12" s="1"/>
  <c r="N26" i="12"/>
  <c r="J26" i="12"/>
  <c r="D26" i="12"/>
  <c r="N25" i="12"/>
  <c r="J25" i="12"/>
  <c r="D25" i="12"/>
  <c r="I25" i="12" s="1"/>
  <c r="N24" i="12"/>
  <c r="J24" i="12"/>
  <c r="D24" i="12"/>
  <c r="I24" i="12" s="1"/>
  <c r="N23" i="12"/>
  <c r="J23" i="12"/>
  <c r="D23" i="12"/>
  <c r="M23" i="12" s="1"/>
  <c r="N22" i="12"/>
  <c r="J22" i="12"/>
  <c r="D22" i="12"/>
  <c r="I22" i="12" s="1"/>
  <c r="N21" i="12"/>
  <c r="J21" i="12"/>
  <c r="D21" i="12"/>
  <c r="I21" i="12" s="1"/>
  <c r="N20" i="12"/>
  <c r="J20" i="12"/>
  <c r="D20" i="12"/>
  <c r="N19" i="12"/>
  <c r="J19" i="12"/>
  <c r="D19" i="12"/>
  <c r="N18" i="12"/>
  <c r="J18" i="12"/>
  <c r="D18" i="12"/>
  <c r="I18" i="12" s="1"/>
  <c r="N17" i="12"/>
  <c r="J17" i="12"/>
  <c r="D17" i="12"/>
  <c r="I17" i="12" s="1"/>
  <c r="N16" i="12"/>
  <c r="J16" i="12"/>
  <c r="D16" i="12"/>
  <c r="I16" i="12" s="1"/>
  <c r="N15" i="12"/>
  <c r="J15" i="12"/>
  <c r="D15" i="12"/>
  <c r="M15" i="12" s="1"/>
  <c r="N14" i="12"/>
  <c r="J14" i="12"/>
  <c r="D14" i="12"/>
  <c r="I14" i="12" s="1"/>
  <c r="N13" i="12"/>
  <c r="J13" i="12"/>
  <c r="D13" i="12"/>
  <c r="N12" i="12"/>
  <c r="J12" i="12"/>
  <c r="D12" i="12"/>
  <c r="N11" i="12"/>
  <c r="J11" i="12"/>
  <c r="D11" i="12"/>
  <c r="M11" i="12" s="1"/>
  <c r="N10" i="12"/>
  <c r="J10" i="12"/>
  <c r="D10" i="12"/>
  <c r="N9" i="12"/>
  <c r="J9" i="12"/>
  <c r="D9" i="12"/>
  <c r="I9" i="12" s="1"/>
  <c r="N8" i="12"/>
  <c r="J8" i="12"/>
  <c r="D8" i="12"/>
  <c r="M8" i="12" s="1"/>
  <c r="E11" i="11"/>
  <c r="E10" i="11" s="1"/>
  <c r="E18" i="11"/>
  <c r="E17" i="11" s="1"/>
  <c r="E25" i="11"/>
  <c r="E24" i="11" s="1"/>
  <c r="E32" i="11"/>
  <c r="E31" i="11" s="1"/>
  <c r="I26" i="12" l="1"/>
  <c r="M32" i="12"/>
  <c r="L34" i="12"/>
  <c r="V34" i="12" s="1"/>
  <c r="I36" i="12"/>
  <c r="I13" i="12"/>
  <c r="L33" i="12"/>
  <c r="V33" i="12" s="1"/>
  <c r="E22" i="13"/>
  <c r="F23" i="13"/>
  <c r="I23" i="13"/>
  <c r="M23" i="13"/>
  <c r="H23" i="13"/>
  <c r="U23" i="13" s="1"/>
  <c r="L23" i="13"/>
  <c r="V23" i="13" s="1"/>
  <c r="H35" i="12"/>
  <c r="U35" i="12" s="1"/>
  <c r="F12" i="12"/>
  <c r="M19" i="12"/>
  <c r="H20" i="12"/>
  <c r="U20" i="12" s="1"/>
  <c r="H25" i="12"/>
  <c r="U25" i="12" s="1"/>
  <c r="I30" i="12"/>
  <c r="F31" i="12"/>
  <c r="H31" i="12"/>
  <c r="U31" i="12" s="1"/>
  <c r="F16" i="12"/>
  <c r="F18" i="12"/>
  <c r="H16" i="12"/>
  <c r="U16" i="12" s="1"/>
  <c r="M16" i="12"/>
  <c r="I15" i="12"/>
  <c r="L16" i="12"/>
  <c r="V16" i="12" s="1"/>
  <c r="M33" i="12"/>
  <c r="I37" i="12"/>
  <c r="I12" i="12"/>
  <c r="L18" i="12"/>
  <c r="M31" i="12"/>
  <c r="I34" i="12"/>
  <c r="F8" i="12"/>
  <c r="F9" i="12"/>
  <c r="M9" i="12"/>
  <c r="I19" i="12"/>
  <c r="F21" i="12"/>
  <c r="I27" i="12"/>
  <c r="L28" i="12"/>
  <c r="V28" i="12" s="1"/>
  <c r="F29" i="12"/>
  <c r="M29" i="12"/>
  <c r="M34" i="12"/>
  <c r="H8" i="12"/>
  <c r="U8" i="12" s="1"/>
  <c r="H9" i="12"/>
  <c r="U9" i="12" s="1"/>
  <c r="L12" i="12"/>
  <c r="V12" i="12" s="1"/>
  <c r="F13" i="12"/>
  <c r="M13" i="12"/>
  <c r="M20" i="12"/>
  <c r="H21" i="12"/>
  <c r="U21" i="12" s="1"/>
  <c r="L25" i="12"/>
  <c r="I8" i="12"/>
  <c r="H12" i="12"/>
  <c r="U12" i="12" s="1"/>
  <c r="M12" i="12"/>
  <c r="H13" i="12"/>
  <c r="U13" i="12" s="1"/>
  <c r="I20" i="12"/>
  <c r="I23" i="12"/>
  <c r="F25" i="12"/>
  <c r="M25" i="12"/>
  <c r="I28" i="12"/>
  <c r="U28" i="12" s="1"/>
  <c r="L31" i="12"/>
  <c r="V31" i="12" s="1"/>
  <c r="H33" i="12"/>
  <c r="U33" i="12" s="1"/>
  <c r="H34" i="12"/>
  <c r="U34" i="12" s="1"/>
  <c r="I35" i="12"/>
  <c r="L9" i="12"/>
  <c r="V9" i="12" s="1"/>
  <c r="L21" i="12"/>
  <c r="V21" i="12" s="1"/>
  <c r="L29" i="12"/>
  <c r="V29" i="12" s="1"/>
  <c r="L8" i="12"/>
  <c r="V8" i="12" s="1"/>
  <c r="L13" i="12"/>
  <c r="V13" i="12" s="1"/>
  <c r="F20" i="12"/>
  <c r="L20" i="12"/>
  <c r="M21" i="12"/>
  <c r="F28" i="12"/>
  <c r="H28" i="12"/>
  <c r="H29" i="12"/>
  <c r="U29" i="12" s="1"/>
  <c r="F33" i="12"/>
  <c r="F34" i="12"/>
  <c r="V18" i="12"/>
  <c r="V25" i="12"/>
  <c r="V20" i="12"/>
  <c r="I11" i="12"/>
  <c r="I32" i="12"/>
  <c r="F22" i="12"/>
  <c r="L22" i="12"/>
  <c r="V22" i="12" s="1"/>
  <c r="L35" i="12"/>
  <c r="V35" i="12" s="1"/>
  <c r="F36" i="12"/>
  <c r="L36" i="12"/>
  <c r="V36" i="12" s="1"/>
  <c r="F11" i="12"/>
  <c r="L11" i="12"/>
  <c r="V11" i="12" s="1"/>
  <c r="H14" i="12"/>
  <c r="U14" i="12" s="1"/>
  <c r="M14" i="12"/>
  <c r="F15" i="12"/>
  <c r="L15" i="12"/>
  <c r="V15" i="12" s="1"/>
  <c r="H18" i="12"/>
  <c r="U18" i="12" s="1"/>
  <c r="M18" i="12"/>
  <c r="F19" i="12"/>
  <c r="L19" i="12"/>
  <c r="V19" i="12" s="1"/>
  <c r="H22" i="12"/>
  <c r="U22" i="12" s="1"/>
  <c r="M22" i="12"/>
  <c r="F23" i="12"/>
  <c r="L23" i="12"/>
  <c r="V23" i="12" s="1"/>
  <c r="H26" i="12"/>
  <c r="U26" i="12" s="1"/>
  <c r="M26" i="12"/>
  <c r="F27" i="12"/>
  <c r="L27" i="12"/>
  <c r="V27" i="12" s="1"/>
  <c r="F30" i="12"/>
  <c r="L30" i="12"/>
  <c r="V30" i="12" s="1"/>
  <c r="F32" i="12"/>
  <c r="L32" i="12"/>
  <c r="V32" i="12" s="1"/>
  <c r="I33" i="12"/>
  <c r="F35" i="12"/>
  <c r="M35" i="12"/>
  <c r="H36" i="12"/>
  <c r="U36" i="12" s="1"/>
  <c r="M36" i="12"/>
  <c r="F37" i="12"/>
  <c r="L37" i="12"/>
  <c r="V37" i="12" s="1"/>
  <c r="I10" i="12"/>
  <c r="F14" i="12"/>
  <c r="L14" i="12"/>
  <c r="V14" i="12" s="1"/>
  <c r="F26" i="12"/>
  <c r="L26" i="12"/>
  <c r="V26" i="12" s="1"/>
  <c r="H11" i="12"/>
  <c r="H15" i="12"/>
  <c r="U15" i="12" s="1"/>
  <c r="H19" i="12"/>
  <c r="U19" i="12" s="1"/>
  <c r="H23" i="12"/>
  <c r="U23" i="12" s="1"/>
  <c r="H27" i="12"/>
  <c r="U27" i="12" s="1"/>
  <c r="H30" i="12"/>
  <c r="U30" i="12" s="1"/>
  <c r="H32" i="12"/>
  <c r="U32" i="12" s="1"/>
  <c r="H37" i="12"/>
  <c r="U37" i="12" s="1"/>
  <c r="F10" i="12"/>
  <c r="L10" i="12"/>
  <c r="V10" i="12" s="1"/>
  <c r="F17" i="12"/>
  <c r="L17" i="12"/>
  <c r="L24" i="12"/>
  <c r="V24" i="12" s="1"/>
  <c r="H10" i="12"/>
  <c r="U10" i="12" s="1"/>
  <c r="M10" i="12"/>
  <c r="H17" i="12"/>
  <c r="U17" i="12" s="1"/>
  <c r="M17" i="12"/>
  <c r="H24" i="12"/>
  <c r="U24" i="12" s="1"/>
  <c r="M24" i="12"/>
  <c r="F24" i="12"/>
  <c r="J27" i="11"/>
  <c r="D33" i="11"/>
  <c r="L33" i="11" s="1"/>
  <c r="V33" i="11" s="1"/>
  <c r="D34" i="11"/>
  <c r="I34" i="11" s="1"/>
  <c r="D35" i="11"/>
  <c r="H35" i="11" s="1"/>
  <c r="U35" i="11" s="1"/>
  <c r="D36" i="11"/>
  <c r="M36" i="11" s="1"/>
  <c r="D37" i="11"/>
  <c r="H37" i="11" s="1"/>
  <c r="D38" i="11"/>
  <c r="M38" i="11" s="1"/>
  <c r="N18" i="11"/>
  <c r="N38" i="11"/>
  <c r="J38" i="11"/>
  <c r="N37" i="11"/>
  <c r="J37" i="11"/>
  <c r="N36" i="11"/>
  <c r="J36" i="11"/>
  <c r="N32" i="11"/>
  <c r="J32" i="11"/>
  <c r="D32" i="11"/>
  <c r="I32" i="11" s="1"/>
  <c r="N31" i="11"/>
  <c r="J31" i="11"/>
  <c r="D31" i="11"/>
  <c r="M31" i="11" s="1"/>
  <c r="N30" i="11"/>
  <c r="J30" i="11"/>
  <c r="D30" i="11"/>
  <c r="I30" i="11" s="1"/>
  <c r="N29" i="11"/>
  <c r="J29" i="11"/>
  <c r="D29" i="11"/>
  <c r="M29" i="11" s="1"/>
  <c r="N28" i="11"/>
  <c r="J28" i="11"/>
  <c r="D28" i="11"/>
  <c r="L28" i="11" s="1"/>
  <c r="N27" i="11"/>
  <c r="D27" i="11"/>
  <c r="I27" i="11" s="1"/>
  <c r="N26" i="11"/>
  <c r="J26" i="11"/>
  <c r="D26" i="11"/>
  <c r="M26" i="11" s="1"/>
  <c r="N25" i="11"/>
  <c r="J25" i="11"/>
  <c r="D25" i="11"/>
  <c r="N24" i="11"/>
  <c r="J24" i="11"/>
  <c r="D24" i="11"/>
  <c r="N23" i="11"/>
  <c r="J23" i="11"/>
  <c r="D23" i="11"/>
  <c r="I23" i="11" s="1"/>
  <c r="N22" i="11"/>
  <c r="J22" i="11"/>
  <c r="D22" i="11"/>
  <c r="M22" i="11" s="1"/>
  <c r="J21" i="11"/>
  <c r="D21" i="11"/>
  <c r="N20" i="11"/>
  <c r="J20" i="11"/>
  <c r="D20" i="11"/>
  <c r="I20" i="11" s="1"/>
  <c r="N19" i="11"/>
  <c r="J19" i="11"/>
  <c r="D19" i="11"/>
  <c r="M19" i="11" s="1"/>
  <c r="J18" i="11"/>
  <c r="D18" i="11"/>
  <c r="N17" i="11"/>
  <c r="J17" i="11"/>
  <c r="D17" i="11"/>
  <c r="N16" i="11"/>
  <c r="J16" i="11"/>
  <c r="D16" i="11"/>
  <c r="I16" i="11" s="1"/>
  <c r="N15" i="11"/>
  <c r="J15" i="11"/>
  <c r="D15" i="11"/>
  <c r="M15" i="11" s="1"/>
  <c r="N14" i="11"/>
  <c r="J14" i="11"/>
  <c r="D14" i="11"/>
  <c r="L14" i="11" s="1"/>
  <c r="N13" i="11"/>
  <c r="J13" i="11"/>
  <c r="D13" i="11"/>
  <c r="I13" i="11" s="1"/>
  <c r="N12" i="11"/>
  <c r="J12" i="11"/>
  <c r="D12" i="11"/>
  <c r="M12" i="11" s="1"/>
  <c r="N11" i="11"/>
  <c r="J11" i="11"/>
  <c r="D11" i="11"/>
  <c r="I11" i="11" s="1"/>
  <c r="N10" i="11"/>
  <c r="J10" i="11"/>
  <c r="D10" i="11"/>
  <c r="N9" i="11"/>
  <c r="J9" i="11"/>
  <c r="D9" i="11"/>
  <c r="I9" i="11" s="1"/>
  <c r="N8" i="11"/>
  <c r="J8" i="11"/>
  <c r="D8" i="11"/>
  <c r="M8" i="11" s="1"/>
  <c r="U11" i="12" l="1"/>
  <c r="I22" i="13"/>
  <c r="H22" i="13"/>
  <c r="U22" i="13" s="1"/>
  <c r="M22" i="13"/>
  <c r="F22" i="13"/>
  <c r="F39" i="13" s="1"/>
  <c r="L22" i="13"/>
  <c r="V22" i="13" s="1"/>
  <c r="V17" i="12"/>
  <c r="F38" i="12"/>
  <c r="I37" i="11"/>
  <c r="I33" i="11"/>
  <c r="M35" i="11"/>
  <c r="V14" i="11"/>
  <c r="I18" i="11"/>
  <c r="I25" i="11"/>
  <c r="F33" i="11"/>
  <c r="H34" i="11"/>
  <c r="U34" i="11" s="1"/>
  <c r="M34" i="11"/>
  <c r="F35" i="11"/>
  <c r="H33" i="11"/>
  <c r="U33" i="11" s="1"/>
  <c r="M33" i="11"/>
  <c r="F34" i="11"/>
  <c r="L35" i="11"/>
  <c r="V35" i="11" s="1"/>
  <c r="I35" i="11"/>
  <c r="L34" i="11"/>
  <c r="V34" i="11" s="1"/>
  <c r="M10" i="11"/>
  <c r="U37" i="11"/>
  <c r="M17" i="11"/>
  <c r="M24" i="11"/>
  <c r="M13" i="11"/>
  <c r="H28" i="11"/>
  <c r="U28" i="11" s="1"/>
  <c r="I36" i="11"/>
  <c r="F37" i="11"/>
  <c r="H11" i="11"/>
  <c r="U11" i="11" s="1"/>
  <c r="I12" i="11"/>
  <c r="F13" i="11"/>
  <c r="H9" i="11"/>
  <c r="U9" i="11" s="1"/>
  <c r="M25" i="11"/>
  <c r="F30" i="11"/>
  <c r="H23" i="11"/>
  <c r="U23" i="11" s="1"/>
  <c r="I24" i="11"/>
  <c r="F25" i="11"/>
  <c r="M30" i="11"/>
  <c r="M37" i="11"/>
  <c r="L18" i="11"/>
  <c r="V18" i="11" s="1"/>
  <c r="L9" i="11"/>
  <c r="V9" i="11" s="1"/>
  <c r="L11" i="11"/>
  <c r="V11" i="11" s="1"/>
  <c r="H16" i="11"/>
  <c r="U16" i="11" s="1"/>
  <c r="H18" i="11"/>
  <c r="U18" i="11" s="1"/>
  <c r="H20" i="11"/>
  <c r="U20" i="11" s="1"/>
  <c r="L23" i="11"/>
  <c r="V23" i="11" s="1"/>
  <c r="H27" i="11"/>
  <c r="U27" i="11" s="1"/>
  <c r="H32" i="11"/>
  <c r="U32" i="11" s="1"/>
  <c r="F9" i="11"/>
  <c r="M9" i="11"/>
  <c r="I10" i="11"/>
  <c r="F11" i="11"/>
  <c r="M11" i="11"/>
  <c r="H13" i="11"/>
  <c r="U13" i="11" s="1"/>
  <c r="F23" i="11"/>
  <c r="M23" i="11"/>
  <c r="H25" i="11"/>
  <c r="U25" i="11" s="1"/>
  <c r="M28" i="11"/>
  <c r="V28" i="11" s="1"/>
  <c r="H30" i="11"/>
  <c r="U30" i="11" s="1"/>
  <c r="L37" i="11"/>
  <c r="V37" i="11" s="1"/>
  <c r="I38" i="11"/>
  <c r="L16" i="11"/>
  <c r="V16" i="11" s="1"/>
  <c r="L20" i="11"/>
  <c r="V20" i="11" s="1"/>
  <c r="L27" i="11"/>
  <c r="V27" i="11" s="1"/>
  <c r="L32" i="11"/>
  <c r="V32" i="11" s="1"/>
  <c r="L13" i="11"/>
  <c r="V13" i="11" s="1"/>
  <c r="F16" i="11"/>
  <c r="M16" i="11"/>
  <c r="I17" i="11"/>
  <c r="F18" i="11"/>
  <c r="M18" i="11"/>
  <c r="I19" i="11"/>
  <c r="F20" i="11"/>
  <c r="M20" i="11"/>
  <c r="L25" i="11"/>
  <c r="V25" i="11" s="1"/>
  <c r="I26" i="11"/>
  <c r="F27" i="11"/>
  <c r="M27" i="11"/>
  <c r="L30" i="11"/>
  <c r="V30" i="11" s="1"/>
  <c r="I31" i="11"/>
  <c r="F32" i="11"/>
  <c r="M32" i="11"/>
  <c r="N21" i="11"/>
  <c r="M21" i="11"/>
  <c r="H21" i="11"/>
  <c r="U21" i="11" s="1"/>
  <c r="L21" i="11"/>
  <c r="M14" i="11"/>
  <c r="H14" i="11"/>
  <c r="U14" i="11" s="1"/>
  <c r="I29" i="11"/>
  <c r="I14" i="11"/>
  <c r="I21" i="11"/>
  <c r="I28" i="11"/>
  <c r="I8" i="11"/>
  <c r="I15" i="11"/>
  <c r="I22" i="11"/>
  <c r="F8" i="11"/>
  <c r="L8" i="11"/>
  <c r="V8" i="11" s="1"/>
  <c r="F10" i="11"/>
  <c r="L10" i="11"/>
  <c r="V10" i="11" s="1"/>
  <c r="F12" i="11"/>
  <c r="L12" i="11"/>
  <c r="V12" i="11" s="1"/>
  <c r="F15" i="11"/>
  <c r="L15" i="11"/>
  <c r="V15" i="11" s="1"/>
  <c r="F17" i="11"/>
  <c r="L17" i="11"/>
  <c r="F19" i="11"/>
  <c r="L19" i="11"/>
  <c r="V19" i="11" s="1"/>
  <c r="F22" i="11"/>
  <c r="L22" i="11"/>
  <c r="V22" i="11" s="1"/>
  <c r="F24" i="11"/>
  <c r="L24" i="11"/>
  <c r="V24" i="11" s="1"/>
  <c r="F26" i="11"/>
  <c r="L26" i="11"/>
  <c r="V26" i="11" s="1"/>
  <c r="F29" i="11"/>
  <c r="L29" i="11"/>
  <c r="V29" i="11" s="1"/>
  <c r="F31" i="11"/>
  <c r="L31" i="11"/>
  <c r="V31" i="11" s="1"/>
  <c r="F36" i="11"/>
  <c r="L36" i="11"/>
  <c r="V36" i="11" s="1"/>
  <c r="F38" i="11"/>
  <c r="L38" i="11"/>
  <c r="V38" i="11" s="1"/>
  <c r="H8" i="11"/>
  <c r="U8" i="11" s="1"/>
  <c r="H10" i="11"/>
  <c r="U10" i="11" s="1"/>
  <c r="H12" i="11"/>
  <c r="U12" i="11" s="1"/>
  <c r="F14" i="11"/>
  <c r="H15" i="11"/>
  <c r="U15" i="11" s="1"/>
  <c r="H17" i="11"/>
  <c r="U17" i="11" s="1"/>
  <c r="H19" i="11"/>
  <c r="U19" i="11" s="1"/>
  <c r="F21" i="11"/>
  <c r="H22" i="11"/>
  <c r="U22" i="11" s="1"/>
  <c r="H24" i="11"/>
  <c r="U24" i="11" s="1"/>
  <c r="H26" i="11"/>
  <c r="U26" i="11" s="1"/>
  <c r="F28" i="11"/>
  <c r="H29" i="11"/>
  <c r="U29" i="11" s="1"/>
  <c r="H31" i="11"/>
  <c r="U31" i="11" s="1"/>
  <c r="H36" i="11"/>
  <c r="U36" i="11" s="1"/>
  <c r="H38" i="11"/>
  <c r="U38" i="11" s="1"/>
  <c r="V17" i="11" l="1"/>
  <c r="F39" i="11"/>
  <c r="V21" i="11"/>
  <c r="E7" i="8" l="1"/>
  <c r="E14" i="8"/>
  <c r="E13" i="8" s="1"/>
  <c r="E20" i="8"/>
  <c r="N20" i="8" s="1"/>
  <c r="E21" i="8"/>
  <c r="E27" i="8"/>
  <c r="E28" i="8"/>
  <c r="N34" i="8"/>
  <c r="J34" i="8"/>
  <c r="D34" i="8"/>
  <c r="N33" i="8"/>
  <c r="J33" i="8"/>
  <c r="D33" i="8"/>
  <c r="N32" i="8"/>
  <c r="J32" i="8"/>
  <c r="D32" i="8"/>
  <c r="N31" i="8"/>
  <c r="J31" i="8"/>
  <c r="D31" i="8"/>
  <c r="N30" i="8"/>
  <c r="J30" i="8"/>
  <c r="D30" i="8"/>
  <c r="N29" i="8"/>
  <c r="J29" i="8"/>
  <c r="D29" i="8"/>
  <c r="N28" i="8"/>
  <c r="J28" i="8"/>
  <c r="D28" i="8"/>
  <c r="J27" i="8"/>
  <c r="D27" i="8"/>
  <c r="N26" i="8"/>
  <c r="J26" i="8"/>
  <c r="D26" i="8"/>
  <c r="N25" i="8"/>
  <c r="J25" i="8"/>
  <c r="D25" i="8"/>
  <c r="N24" i="8"/>
  <c r="J24" i="8"/>
  <c r="D24" i="8"/>
  <c r="N23" i="8"/>
  <c r="J23" i="8"/>
  <c r="D23" i="8"/>
  <c r="N22" i="8"/>
  <c r="J22" i="8"/>
  <c r="D22" i="8"/>
  <c r="N21" i="8"/>
  <c r="J21" i="8"/>
  <c r="D21" i="8"/>
  <c r="J20" i="8"/>
  <c r="D20" i="8"/>
  <c r="N19" i="8"/>
  <c r="J19" i="8"/>
  <c r="D19" i="8"/>
  <c r="N18" i="8"/>
  <c r="J18" i="8"/>
  <c r="D18" i="8"/>
  <c r="N17" i="8"/>
  <c r="J17" i="8"/>
  <c r="D17" i="8"/>
  <c r="N16" i="8"/>
  <c r="J16" i="8"/>
  <c r="D16" i="8"/>
  <c r="N15" i="8"/>
  <c r="J15" i="8"/>
  <c r="D15" i="8"/>
  <c r="N14" i="8"/>
  <c r="J14" i="8"/>
  <c r="D14" i="8"/>
  <c r="N13" i="8"/>
  <c r="D13" i="8"/>
  <c r="N12" i="8"/>
  <c r="J12" i="8"/>
  <c r="D12" i="8"/>
  <c r="N11" i="8"/>
  <c r="J11" i="8"/>
  <c r="D11" i="8"/>
  <c r="N10" i="8"/>
  <c r="J10" i="8"/>
  <c r="D10" i="8"/>
  <c r="N9" i="8"/>
  <c r="J9" i="8"/>
  <c r="D9" i="8"/>
  <c r="N8" i="8"/>
  <c r="J8" i="8"/>
  <c r="D8" i="8"/>
  <c r="N7" i="8"/>
  <c r="J7" i="8"/>
  <c r="D7" i="8"/>
  <c r="M10" i="8" l="1"/>
  <c r="M17" i="8"/>
  <c r="M25" i="8"/>
  <c r="M16" i="8"/>
  <c r="M24" i="8"/>
  <c r="I31" i="8"/>
  <c r="I7" i="8"/>
  <c r="M12" i="8"/>
  <c r="M15" i="8"/>
  <c r="M19" i="8"/>
  <c r="H23" i="8"/>
  <c r="U23" i="8" s="1"/>
  <c r="H11" i="8"/>
  <c r="U11" i="8" s="1"/>
  <c r="H18" i="8"/>
  <c r="M22" i="8"/>
  <c r="M26" i="8"/>
  <c r="I29" i="8"/>
  <c r="I33" i="8"/>
  <c r="H15" i="8"/>
  <c r="U15" i="8" s="1"/>
  <c r="H17" i="8"/>
  <c r="U17" i="8" s="1"/>
  <c r="H19" i="8"/>
  <c r="U19" i="8" s="1"/>
  <c r="H21" i="8"/>
  <c r="U21" i="8" s="1"/>
  <c r="H22" i="8"/>
  <c r="U22" i="8" s="1"/>
  <c r="H24" i="8"/>
  <c r="U24" i="8" s="1"/>
  <c r="H26" i="8"/>
  <c r="U26" i="8" s="1"/>
  <c r="I28" i="8"/>
  <c r="I14" i="8"/>
  <c r="M14" i="8"/>
  <c r="H16" i="8"/>
  <c r="U16" i="8" s="1"/>
  <c r="M18" i="8"/>
  <c r="M23" i="8"/>
  <c r="H25" i="8"/>
  <c r="U25" i="8" s="1"/>
  <c r="H29" i="8"/>
  <c r="U29" i="8" s="1"/>
  <c r="H31" i="8"/>
  <c r="U31" i="8" s="1"/>
  <c r="H33" i="8"/>
  <c r="U33" i="8" s="1"/>
  <c r="H14" i="8"/>
  <c r="U14" i="8" s="1"/>
  <c r="I21" i="8"/>
  <c r="M21" i="8"/>
  <c r="M29" i="8"/>
  <c r="M31" i="8"/>
  <c r="M33" i="8"/>
  <c r="L9" i="8"/>
  <c r="V9" i="8" s="1"/>
  <c r="F9" i="8"/>
  <c r="I9" i="8"/>
  <c r="L30" i="8"/>
  <c r="V30" i="8" s="1"/>
  <c r="F30" i="8"/>
  <c r="I30" i="8"/>
  <c r="M30" i="8"/>
  <c r="H30" i="8"/>
  <c r="U30" i="8" s="1"/>
  <c r="I8" i="8"/>
  <c r="M8" i="8"/>
  <c r="H9" i="8"/>
  <c r="U9" i="8" s="1"/>
  <c r="I15" i="8"/>
  <c r="L15" i="8"/>
  <c r="V15" i="8" s="1"/>
  <c r="F15" i="8"/>
  <c r="I17" i="8"/>
  <c r="L17" i="8"/>
  <c r="F17" i="8"/>
  <c r="I19" i="8"/>
  <c r="L19" i="8"/>
  <c r="V19" i="8" s="1"/>
  <c r="F19" i="8"/>
  <c r="I22" i="8"/>
  <c r="L22" i="8"/>
  <c r="F22" i="8"/>
  <c r="I24" i="8"/>
  <c r="L24" i="8"/>
  <c r="V24" i="8" s="1"/>
  <c r="F24" i="8"/>
  <c r="I26" i="8"/>
  <c r="L26" i="8"/>
  <c r="V26" i="8" s="1"/>
  <c r="F26" i="8"/>
  <c r="L32" i="8"/>
  <c r="F32" i="8"/>
  <c r="I32" i="8"/>
  <c r="M32" i="8"/>
  <c r="H32" i="8"/>
  <c r="U32" i="8" s="1"/>
  <c r="L11" i="8"/>
  <c r="V11" i="8" s="1"/>
  <c r="F11" i="8"/>
  <c r="I11" i="8"/>
  <c r="M7" i="8"/>
  <c r="H7" i="8"/>
  <c r="U7" i="8" s="1"/>
  <c r="L7" i="8"/>
  <c r="V7" i="8" s="1"/>
  <c r="I10" i="8"/>
  <c r="L10" i="8"/>
  <c r="V10" i="8" s="1"/>
  <c r="F10" i="8"/>
  <c r="I12" i="8"/>
  <c r="L12" i="8"/>
  <c r="F12" i="8"/>
  <c r="F7" i="8"/>
  <c r="H8" i="8"/>
  <c r="U8" i="8" s="1"/>
  <c r="M9" i="8"/>
  <c r="H10" i="8"/>
  <c r="U10" i="8" s="1"/>
  <c r="M11" i="8"/>
  <c r="H12" i="8"/>
  <c r="U12" i="8" s="1"/>
  <c r="L14" i="8"/>
  <c r="V14" i="8" s="1"/>
  <c r="F14" i="8"/>
  <c r="J13" i="8"/>
  <c r="L16" i="8"/>
  <c r="F16" i="8"/>
  <c r="I16" i="8"/>
  <c r="L18" i="8"/>
  <c r="V18" i="8" s="1"/>
  <c r="F18" i="8"/>
  <c r="I18" i="8"/>
  <c r="U18" i="8" s="1"/>
  <c r="L21" i="8"/>
  <c r="V21" i="8" s="1"/>
  <c r="F21" i="8"/>
  <c r="L20" i="8"/>
  <c r="V20" i="8" s="1"/>
  <c r="L23" i="8"/>
  <c r="V23" i="8" s="1"/>
  <c r="F23" i="8"/>
  <c r="I23" i="8"/>
  <c r="L25" i="8"/>
  <c r="V25" i="8" s="1"/>
  <c r="F25" i="8"/>
  <c r="I25" i="8"/>
  <c r="L28" i="8"/>
  <c r="F28" i="8"/>
  <c r="N27" i="8"/>
  <c r="M28" i="8"/>
  <c r="H28" i="8"/>
  <c r="U28" i="8" s="1"/>
  <c r="F8" i="8"/>
  <c r="L8" i="8"/>
  <c r="V8" i="8" s="1"/>
  <c r="F29" i="8"/>
  <c r="L29" i="8"/>
  <c r="F31" i="8"/>
  <c r="L31" i="8"/>
  <c r="V31" i="8" s="1"/>
  <c r="F33" i="8"/>
  <c r="L33" i="8"/>
  <c r="V33" i="8" s="1"/>
  <c r="H34" i="8"/>
  <c r="U34" i="8" s="1"/>
  <c r="E8" i="7"/>
  <c r="E7" i="7" s="1"/>
  <c r="E14" i="7"/>
  <c r="E13" i="7" s="1"/>
  <c r="E21" i="7"/>
  <c r="E20" i="7" s="1"/>
  <c r="E28" i="7"/>
  <c r="E27" i="7" s="1"/>
  <c r="E35" i="7"/>
  <c r="E34" i="7" s="1"/>
  <c r="V16" i="8" l="1"/>
  <c r="V22" i="8"/>
  <c r="V17" i="8"/>
  <c r="V12" i="8"/>
  <c r="V28" i="8"/>
  <c r="V32" i="8"/>
  <c r="V29" i="8"/>
  <c r="M34" i="8"/>
  <c r="H13" i="8"/>
  <c r="U13" i="8" s="1"/>
  <c r="L34" i="8"/>
  <c r="V34" i="8" s="1"/>
  <c r="H27" i="8"/>
  <c r="U27" i="8" s="1"/>
  <c r="F34" i="8"/>
  <c r="L13" i="8"/>
  <c r="V13" i="8" s="1"/>
  <c r="I34" i="8"/>
  <c r="M27" i="8"/>
  <c r="V27" i="8" s="1"/>
  <c r="M13" i="8"/>
  <c r="F20" i="8"/>
  <c r="I20" i="8"/>
  <c r="H20" i="8"/>
  <c r="U20" i="8" s="1"/>
  <c r="F27" i="8"/>
  <c r="I13" i="8"/>
  <c r="I27" i="8"/>
  <c r="M20" i="8"/>
  <c r="L27" i="8"/>
  <c r="F13" i="8"/>
  <c r="J13" i="7"/>
  <c r="N27" i="7"/>
  <c r="N37" i="7"/>
  <c r="J37" i="7"/>
  <c r="D37" i="7"/>
  <c r="M37" i="7" s="1"/>
  <c r="N36" i="7"/>
  <c r="J36" i="7"/>
  <c r="D36" i="7"/>
  <c r="L36" i="7" s="1"/>
  <c r="J35" i="7"/>
  <c r="D35" i="7"/>
  <c r="N34" i="7"/>
  <c r="J34" i="7"/>
  <c r="D34" i="7"/>
  <c r="N33" i="7"/>
  <c r="J33" i="7"/>
  <c r="D33" i="7"/>
  <c r="M33" i="7" s="1"/>
  <c r="N32" i="7"/>
  <c r="J32" i="7"/>
  <c r="D32" i="7"/>
  <c r="M32" i="7" s="1"/>
  <c r="N31" i="7"/>
  <c r="J31" i="7"/>
  <c r="D31" i="7"/>
  <c r="I31" i="7" s="1"/>
  <c r="N30" i="7"/>
  <c r="J30" i="7"/>
  <c r="D30" i="7"/>
  <c r="M30" i="7" s="1"/>
  <c r="N29" i="7"/>
  <c r="J29" i="7"/>
  <c r="D29" i="7"/>
  <c r="L29" i="7" s="1"/>
  <c r="N28" i="7"/>
  <c r="J28" i="7"/>
  <c r="D28" i="7"/>
  <c r="M28" i="7" s="1"/>
  <c r="J27" i="7"/>
  <c r="D27" i="7"/>
  <c r="N26" i="7"/>
  <c r="J26" i="7"/>
  <c r="D26" i="7"/>
  <c r="M26" i="7" s="1"/>
  <c r="N25" i="7"/>
  <c r="J25" i="7"/>
  <c r="D25" i="7"/>
  <c r="M25" i="7" s="1"/>
  <c r="N24" i="7"/>
  <c r="J24" i="7"/>
  <c r="D24" i="7"/>
  <c r="I24" i="7" s="1"/>
  <c r="N23" i="7"/>
  <c r="J23" i="7"/>
  <c r="D23" i="7"/>
  <c r="M23" i="7" s="1"/>
  <c r="N22" i="7"/>
  <c r="J22" i="7"/>
  <c r="D22" i="7"/>
  <c r="L22" i="7" s="1"/>
  <c r="N21" i="7"/>
  <c r="J21" i="7"/>
  <c r="D21" i="7"/>
  <c r="M21" i="7" s="1"/>
  <c r="N20" i="7"/>
  <c r="J20" i="7"/>
  <c r="D20" i="7"/>
  <c r="N19" i="7"/>
  <c r="J19" i="7"/>
  <c r="D19" i="7"/>
  <c r="M19" i="7" s="1"/>
  <c r="N18" i="7"/>
  <c r="J18" i="7"/>
  <c r="D18" i="7"/>
  <c r="I18" i="7" s="1"/>
  <c r="J17" i="7"/>
  <c r="D17" i="7"/>
  <c r="N16" i="7"/>
  <c r="J16" i="7"/>
  <c r="D16" i="7"/>
  <c r="H16" i="7" s="1"/>
  <c r="N15" i="7"/>
  <c r="J15" i="7"/>
  <c r="D15" i="7"/>
  <c r="L15" i="7" s="1"/>
  <c r="N14" i="7"/>
  <c r="J14" i="7"/>
  <c r="D14" i="7"/>
  <c r="N13" i="7"/>
  <c r="D13" i="7"/>
  <c r="N12" i="7"/>
  <c r="J12" i="7"/>
  <c r="D12" i="7"/>
  <c r="M12" i="7" s="1"/>
  <c r="N11" i="7"/>
  <c r="J11" i="7"/>
  <c r="D11" i="7"/>
  <c r="N10" i="7"/>
  <c r="J10" i="7"/>
  <c r="D10" i="7"/>
  <c r="N9" i="7"/>
  <c r="J9" i="7"/>
  <c r="D9" i="7"/>
  <c r="N8" i="7"/>
  <c r="J8" i="7"/>
  <c r="D8" i="7"/>
  <c r="M8" i="7" s="1"/>
  <c r="N7" i="7"/>
  <c r="J7" i="7"/>
  <c r="D7" i="7"/>
  <c r="I7" i="7" s="1"/>
  <c r="F35" i="8" l="1"/>
  <c r="V12" i="7"/>
  <c r="U18" i="7"/>
  <c r="V15" i="7"/>
  <c r="U16" i="7"/>
  <c r="V28" i="7"/>
  <c r="L27" i="7"/>
  <c r="N35" i="7"/>
  <c r="V36" i="7"/>
  <c r="I8" i="7"/>
  <c r="L13" i="7"/>
  <c r="V13" i="7" s="1"/>
  <c r="I14" i="7"/>
  <c r="L20" i="7"/>
  <c r="V20" i="7" s="1"/>
  <c r="L34" i="7"/>
  <c r="V34" i="7" s="1"/>
  <c r="M35" i="7"/>
  <c r="L21" i="7"/>
  <c r="V21" i="7" s="1"/>
  <c r="L26" i="7"/>
  <c r="V26" i="7" s="1"/>
  <c r="I27" i="7"/>
  <c r="H27" i="7"/>
  <c r="U27" i="7" s="1"/>
  <c r="F37" i="7"/>
  <c r="L16" i="7"/>
  <c r="I29" i="7"/>
  <c r="H15" i="7"/>
  <c r="U15" i="7" s="1"/>
  <c r="F21" i="7"/>
  <c r="L28" i="7"/>
  <c r="I34" i="7"/>
  <c r="L37" i="7"/>
  <c r="V37" i="7" s="1"/>
  <c r="I15" i="7"/>
  <c r="L23" i="7"/>
  <c r="V23" i="7" s="1"/>
  <c r="L33" i="7"/>
  <c r="V33" i="7" s="1"/>
  <c r="M22" i="7"/>
  <c r="V22" i="7" s="1"/>
  <c r="L14" i="7"/>
  <c r="V14" i="7" s="1"/>
  <c r="F19" i="7"/>
  <c r="M20" i="7"/>
  <c r="H22" i="7"/>
  <c r="U22" i="7" s="1"/>
  <c r="F30" i="7"/>
  <c r="F35" i="7"/>
  <c r="M36" i="7"/>
  <c r="F8" i="7"/>
  <c r="L8" i="7"/>
  <c r="V8" i="7" s="1"/>
  <c r="M14" i="7"/>
  <c r="F16" i="7"/>
  <c r="H20" i="7"/>
  <c r="U20" i="7" s="1"/>
  <c r="I22" i="7"/>
  <c r="F28" i="7"/>
  <c r="M29" i="7"/>
  <c r="V29" i="7" s="1"/>
  <c r="F33" i="7"/>
  <c r="M34" i="7"/>
  <c r="H36" i="7"/>
  <c r="U36" i="7" s="1"/>
  <c r="H8" i="7"/>
  <c r="U8" i="7" s="1"/>
  <c r="F14" i="7"/>
  <c r="M15" i="7"/>
  <c r="L19" i="7"/>
  <c r="V19" i="7" s="1"/>
  <c r="I20" i="7"/>
  <c r="F23" i="7"/>
  <c r="F26" i="7"/>
  <c r="M27" i="7"/>
  <c r="V27" i="7" s="1"/>
  <c r="H29" i="7"/>
  <c r="U29" i="7" s="1"/>
  <c r="L30" i="7"/>
  <c r="V30" i="7" s="1"/>
  <c r="H34" i="7"/>
  <c r="U34" i="7" s="1"/>
  <c r="L35" i="7"/>
  <c r="I36" i="7"/>
  <c r="I11" i="7"/>
  <c r="I9" i="7"/>
  <c r="M9" i="7"/>
  <c r="H9" i="7"/>
  <c r="U9" i="7" s="1"/>
  <c r="L9" i="7"/>
  <c r="V9" i="7" s="1"/>
  <c r="F9" i="7"/>
  <c r="I17" i="7"/>
  <c r="M31" i="7"/>
  <c r="H31" i="7"/>
  <c r="U31" i="7" s="1"/>
  <c r="L31" i="7"/>
  <c r="V31" i="7" s="1"/>
  <c r="F31" i="7"/>
  <c r="N17" i="7"/>
  <c r="L17" i="7"/>
  <c r="F17" i="7"/>
  <c r="M17" i="7"/>
  <c r="H17" i="7"/>
  <c r="U17" i="7" s="1"/>
  <c r="L11" i="7"/>
  <c r="V11" i="7" s="1"/>
  <c r="F11" i="7"/>
  <c r="M11" i="7"/>
  <c r="H11" i="7"/>
  <c r="U11" i="7" s="1"/>
  <c r="L24" i="7"/>
  <c r="V24" i="7" s="1"/>
  <c r="F24" i="7"/>
  <c r="M24" i="7"/>
  <c r="H24" i="7"/>
  <c r="U24" i="7" s="1"/>
  <c r="I12" i="7"/>
  <c r="I25" i="7"/>
  <c r="I32" i="7"/>
  <c r="F7" i="7"/>
  <c r="L7" i="7"/>
  <c r="V7" i="7" s="1"/>
  <c r="H14" i="7"/>
  <c r="U14" i="7" s="1"/>
  <c r="M16" i="7"/>
  <c r="V16" i="7" s="1"/>
  <c r="H7" i="7"/>
  <c r="U7" i="7" s="1"/>
  <c r="M7" i="7"/>
  <c r="F12" i="7"/>
  <c r="L12" i="7"/>
  <c r="H13" i="7"/>
  <c r="U13" i="7" s="1"/>
  <c r="M13" i="7"/>
  <c r="F15" i="7"/>
  <c r="I16" i="7"/>
  <c r="F18" i="7"/>
  <c r="L18" i="7"/>
  <c r="V18" i="7" s="1"/>
  <c r="I19" i="7"/>
  <c r="F20" i="7"/>
  <c r="I21" i="7"/>
  <c r="F22" i="7"/>
  <c r="I23" i="7"/>
  <c r="F25" i="7"/>
  <c r="L25" i="7"/>
  <c r="V25" i="7" s="1"/>
  <c r="I26" i="7"/>
  <c r="F27" i="7"/>
  <c r="I28" i="7"/>
  <c r="F29" i="7"/>
  <c r="I30" i="7"/>
  <c r="F32" i="7"/>
  <c r="L32" i="7"/>
  <c r="V32" i="7" s="1"/>
  <c r="I33" i="7"/>
  <c r="F34" i="7"/>
  <c r="I35" i="7"/>
  <c r="F36" i="7"/>
  <c r="I37" i="7"/>
  <c r="H12" i="7"/>
  <c r="U12" i="7" s="1"/>
  <c r="I13" i="7"/>
  <c r="H18" i="7"/>
  <c r="M18" i="7"/>
  <c r="H25" i="7"/>
  <c r="U25" i="7" s="1"/>
  <c r="H32" i="7"/>
  <c r="U32" i="7" s="1"/>
  <c r="F13" i="7"/>
  <c r="H19" i="7"/>
  <c r="U19" i="7" s="1"/>
  <c r="H21" i="7"/>
  <c r="U21" i="7" s="1"/>
  <c r="H23" i="7"/>
  <c r="U23" i="7" s="1"/>
  <c r="H26" i="7"/>
  <c r="U26" i="7" s="1"/>
  <c r="H28" i="7"/>
  <c r="U28" i="7" s="1"/>
  <c r="H30" i="7"/>
  <c r="U30" i="7" s="1"/>
  <c r="H33" i="7"/>
  <c r="U33" i="7" s="1"/>
  <c r="H35" i="7"/>
  <c r="U35" i="7" s="1"/>
  <c r="H37" i="7"/>
  <c r="U37" i="7" s="1"/>
  <c r="N18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8" i="6"/>
  <c r="D7" i="6"/>
  <c r="H7" i="6" s="1"/>
  <c r="J7" i="6"/>
  <c r="N7" i="6"/>
  <c r="N36" i="6"/>
  <c r="J36" i="6"/>
  <c r="D36" i="6"/>
  <c r="L36" i="6" s="1"/>
  <c r="N35" i="6"/>
  <c r="J35" i="6"/>
  <c r="D35" i="6"/>
  <c r="N34" i="6"/>
  <c r="J34" i="6"/>
  <c r="D34" i="6"/>
  <c r="I34" i="6" s="1"/>
  <c r="N33" i="6"/>
  <c r="J33" i="6"/>
  <c r="D33" i="6"/>
  <c r="I33" i="6" s="1"/>
  <c r="N32" i="6"/>
  <c r="J32" i="6"/>
  <c r="D32" i="6"/>
  <c r="N31" i="6"/>
  <c r="J31" i="6"/>
  <c r="D31" i="6"/>
  <c r="N30" i="6"/>
  <c r="J30" i="6"/>
  <c r="D30" i="6"/>
  <c r="N29" i="6"/>
  <c r="J29" i="6"/>
  <c r="D29" i="6"/>
  <c r="I29" i="6" s="1"/>
  <c r="N28" i="6"/>
  <c r="J28" i="6"/>
  <c r="D28" i="6"/>
  <c r="I28" i="6" s="1"/>
  <c r="N27" i="6"/>
  <c r="J27" i="6"/>
  <c r="D27" i="6"/>
  <c r="L27" i="6" s="1"/>
  <c r="N26" i="6"/>
  <c r="J26" i="6"/>
  <c r="D26" i="6"/>
  <c r="N25" i="6"/>
  <c r="J25" i="6"/>
  <c r="D25" i="6"/>
  <c r="N24" i="6"/>
  <c r="J24" i="6"/>
  <c r="D24" i="6"/>
  <c r="N23" i="6"/>
  <c r="J23" i="6"/>
  <c r="D23" i="6"/>
  <c r="I23" i="6" s="1"/>
  <c r="N22" i="6"/>
  <c r="J22" i="6"/>
  <c r="D22" i="6"/>
  <c r="M22" i="6" s="1"/>
  <c r="N21" i="6"/>
  <c r="J21" i="6"/>
  <c r="D21" i="6"/>
  <c r="N20" i="6"/>
  <c r="J20" i="6"/>
  <c r="D20" i="6"/>
  <c r="I20" i="6" s="1"/>
  <c r="N19" i="6"/>
  <c r="J19" i="6"/>
  <c r="D19" i="6"/>
  <c r="I19" i="6" s="1"/>
  <c r="J18" i="6"/>
  <c r="D18" i="6"/>
  <c r="J17" i="6"/>
  <c r="D17" i="6"/>
  <c r="N16" i="6"/>
  <c r="J16" i="6"/>
  <c r="D16" i="6"/>
  <c r="F16" i="6" s="1"/>
  <c r="N15" i="6"/>
  <c r="J15" i="6"/>
  <c r="D15" i="6"/>
  <c r="I15" i="6" s="1"/>
  <c r="N14" i="6"/>
  <c r="J14" i="6"/>
  <c r="D14" i="6"/>
  <c r="N13" i="6"/>
  <c r="J13" i="6"/>
  <c r="D13" i="6"/>
  <c r="I13" i="6" s="1"/>
  <c r="N12" i="6"/>
  <c r="J12" i="6"/>
  <c r="D12" i="6"/>
  <c r="N11" i="6"/>
  <c r="J11" i="6"/>
  <c r="D11" i="6"/>
  <c r="N10" i="6"/>
  <c r="J10" i="6"/>
  <c r="D10" i="6"/>
  <c r="N9" i="6"/>
  <c r="J9" i="6"/>
  <c r="D9" i="6"/>
  <c r="H9" i="6" s="1"/>
  <c r="N8" i="6"/>
  <c r="J8" i="6"/>
  <c r="D8" i="6"/>
  <c r="I8" i="6" s="1"/>
  <c r="V35" i="7" l="1"/>
  <c r="V17" i="7"/>
  <c r="M10" i="7"/>
  <c r="H10" i="7"/>
  <c r="U10" i="7" s="1"/>
  <c r="L10" i="7"/>
  <c r="V10" i="7" s="1"/>
  <c r="F10" i="7"/>
  <c r="F38" i="7" s="1"/>
  <c r="I10" i="7"/>
  <c r="V27" i="6"/>
  <c r="U9" i="6"/>
  <c r="F17" i="6"/>
  <c r="L18" i="6"/>
  <c r="V18" i="6" s="1"/>
  <c r="U7" i="6"/>
  <c r="L34" i="6"/>
  <c r="V34" i="6" s="1"/>
  <c r="F34" i="6"/>
  <c r="M34" i="6"/>
  <c r="H34" i="6"/>
  <c r="U34" i="6" s="1"/>
  <c r="H27" i="6"/>
  <c r="U27" i="6" s="1"/>
  <c r="I27" i="6"/>
  <c r="L7" i="6"/>
  <c r="V7" i="6" s="1"/>
  <c r="M27" i="6"/>
  <c r="I22" i="6"/>
  <c r="V36" i="6"/>
  <c r="F7" i="6"/>
  <c r="I25" i="6"/>
  <c r="F27" i="6"/>
  <c r="I32" i="6"/>
  <c r="I36" i="6"/>
  <c r="I7" i="6"/>
  <c r="F31" i="6"/>
  <c r="M32" i="6"/>
  <c r="I9" i="6"/>
  <c r="F22" i="6"/>
  <c r="L22" i="6"/>
  <c r="V22" i="6" s="1"/>
  <c r="F32" i="6"/>
  <c r="H22" i="6"/>
  <c r="U22" i="6" s="1"/>
  <c r="H32" i="6"/>
  <c r="U32" i="6" s="1"/>
  <c r="H36" i="6"/>
  <c r="U36" i="6" s="1"/>
  <c r="M7" i="6"/>
  <c r="M36" i="6"/>
  <c r="I10" i="6"/>
  <c r="L25" i="6"/>
  <c r="V25" i="6" s="1"/>
  <c r="F29" i="6"/>
  <c r="F11" i="6"/>
  <c r="H13" i="6"/>
  <c r="U13" i="6" s="1"/>
  <c r="H15" i="6"/>
  <c r="U15" i="6" s="1"/>
  <c r="M15" i="6"/>
  <c r="I16" i="6"/>
  <c r="H20" i="6"/>
  <c r="U20" i="6" s="1"/>
  <c r="M20" i="6"/>
  <c r="F25" i="6"/>
  <c r="M25" i="6"/>
  <c r="H29" i="6"/>
  <c r="U29" i="6" s="1"/>
  <c r="M29" i="6"/>
  <c r="I14" i="6"/>
  <c r="F15" i="6"/>
  <c r="L15" i="6"/>
  <c r="V15" i="6" s="1"/>
  <c r="F20" i="6"/>
  <c r="L20" i="6"/>
  <c r="V20" i="6" s="1"/>
  <c r="L29" i="6"/>
  <c r="V29" i="6" s="1"/>
  <c r="F14" i="6"/>
  <c r="H25" i="6"/>
  <c r="U25" i="6" s="1"/>
  <c r="I31" i="6"/>
  <c r="L31" i="6"/>
  <c r="V31" i="6" s="1"/>
  <c r="L32" i="6"/>
  <c r="V32" i="6" s="1"/>
  <c r="F36" i="6"/>
  <c r="M21" i="6"/>
  <c r="H21" i="6"/>
  <c r="U21" i="6" s="1"/>
  <c r="L21" i="6"/>
  <c r="V21" i="6" s="1"/>
  <c r="F21" i="6"/>
  <c r="M24" i="6"/>
  <c r="H24" i="6"/>
  <c r="U24" i="6" s="1"/>
  <c r="M26" i="6"/>
  <c r="H26" i="6"/>
  <c r="U26" i="6" s="1"/>
  <c r="L26" i="6"/>
  <c r="V26" i="6" s="1"/>
  <c r="F26" i="6"/>
  <c r="M35" i="6"/>
  <c r="H35" i="6"/>
  <c r="U35" i="6" s="1"/>
  <c r="L35" i="6"/>
  <c r="V35" i="6" s="1"/>
  <c r="F35" i="6"/>
  <c r="L8" i="6"/>
  <c r="V8" i="6" s="1"/>
  <c r="I26" i="6"/>
  <c r="H8" i="6"/>
  <c r="U8" i="6" s="1"/>
  <c r="M16" i="6"/>
  <c r="H16" i="6"/>
  <c r="U16" i="6" s="1"/>
  <c r="L16" i="6"/>
  <c r="V16" i="6" s="1"/>
  <c r="H18" i="6"/>
  <c r="U18" i="6" s="1"/>
  <c r="M18" i="6"/>
  <c r="I24" i="6"/>
  <c r="L24" i="6"/>
  <c r="V24" i="6" s="1"/>
  <c r="I18" i="6"/>
  <c r="M30" i="6"/>
  <c r="H30" i="6"/>
  <c r="U30" i="6" s="1"/>
  <c r="L30" i="6"/>
  <c r="V30" i="6" s="1"/>
  <c r="F30" i="6"/>
  <c r="L13" i="6"/>
  <c r="V13" i="6" s="1"/>
  <c r="F13" i="6"/>
  <c r="M14" i="6"/>
  <c r="H14" i="6"/>
  <c r="U14" i="6" s="1"/>
  <c r="I21" i="6"/>
  <c r="F24" i="6"/>
  <c r="I30" i="6"/>
  <c r="I35" i="6"/>
  <c r="F8" i="6"/>
  <c r="M8" i="6"/>
  <c r="L9" i="6"/>
  <c r="V9" i="6" s="1"/>
  <c r="F9" i="6"/>
  <c r="M9" i="6"/>
  <c r="M13" i="6"/>
  <c r="L14" i="6"/>
  <c r="V14" i="6" s="1"/>
  <c r="H17" i="6"/>
  <c r="U17" i="6" s="1"/>
  <c r="F18" i="6"/>
  <c r="M19" i="6"/>
  <c r="H19" i="6"/>
  <c r="U19" i="6" s="1"/>
  <c r="L19" i="6"/>
  <c r="V19" i="6" s="1"/>
  <c r="F19" i="6"/>
  <c r="M23" i="6"/>
  <c r="H23" i="6"/>
  <c r="U23" i="6" s="1"/>
  <c r="L23" i="6"/>
  <c r="V23" i="6" s="1"/>
  <c r="F23" i="6"/>
  <c r="M28" i="6"/>
  <c r="H28" i="6"/>
  <c r="U28" i="6" s="1"/>
  <c r="L28" i="6"/>
  <c r="V28" i="6" s="1"/>
  <c r="F28" i="6"/>
  <c r="M31" i="6"/>
  <c r="H31" i="6"/>
  <c r="U31" i="6" s="1"/>
  <c r="M33" i="6"/>
  <c r="H33" i="6"/>
  <c r="U33" i="6" s="1"/>
  <c r="L33" i="6"/>
  <c r="V33" i="6" s="1"/>
  <c r="F33" i="6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6" i="5"/>
  <c r="N15" i="5"/>
  <c r="N14" i="5"/>
  <c r="N13" i="5"/>
  <c r="N12" i="5"/>
  <c r="N11" i="5"/>
  <c r="N10" i="5"/>
  <c r="N9" i="5"/>
  <c r="N8" i="5"/>
  <c r="N7" i="5"/>
  <c r="J7" i="5"/>
  <c r="J34" i="5"/>
  <c r="J37" i="5"/>
  <c r="J36" i="5"/>
  <c r="J35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I17" i="6" l="1"/>
  <c r="N17" i="6"/>
  <c r="M12" i="6"/>
  <c r="L10" i="6"/>
  <c r="V10" i="6" s="1"/>
  <c r="I12" i="6"/>
  <c r="H10" i="6"/>
  <c r="U10" i="6" s="1"/>
  <c r="L11" i="6"/>
  <c r="V11" i="6" s="1"/>
  <c r="L12" i="6"/>
  <c r="V12" i="6" s="1"/>
  <c r="I11" i="6"/>
  <c r="M10" i="6"/>
  <c r="F10" i="6"/>
  <c r="H12" i="6"/>
  <c r="M17" i="6"/>
  <c r="L17" i="6"/>
  <c r="M11" i="6"/>
  <c r="F12" i="6"/>
  <c r="H11" i="6"/>
  <c r="U11" i="6" s="1"/>
  <c r="E7" i="5"/>
  <c r="U12" i="6" l="1"/>
  <c r="F37" i="6"/>
  <c r="V17" i="6"/>
  <c r="E14" i="5"/>
  <c r="E13" i="5" s="1"/>
  <c r="E18" i="5"/>
  <c r="E25" i="5"/>
  <c r="E24" i="5" s="1"/>
  <c r="E32" i="5"/>
  <c r="E31" i="5" s="1"/>
  <c r="D35" i="5"/>
  <c r="M35" i="5" s="1"/>
  <c r="D37" i="5"/>
  <c r="I37" i="5" s="1"/>
  <c r="D36" i="5"/>
  <c r="I36" i="5" s="1"/>
  <c r="D34" i="5"/>
  <c r="I34" i="5" s="1"/>
  <c r="U34" i="5" s="1"/>
  <c r="D33" i="5"/>
  <c r="I33" i="5" s="1"/>
  <c r="D32" i="5"/>
  <c r="D31" i="5"/>
  <c r="D30" i="5"/>
  <c r="I30" i="5" s="1"/>
  <c r="D29" i="5"/>
  <c r="I29" i="5" s="1"/>
  <c r="D28" i="5"/>
  <c r="I28" i="5" s="1"/>
  <c r="D27" i="5"/>
  <c r="I27" i="5" s="1"/>
  <c r="D26" i="5"/>
  <c r="I26" i="5" s="1"/>
  <c r="D25" i="5"/>
  <c r="D24" i="5"/>
  <c r="D23" i="5"/>
  <c r="L23" i="5" s="1"/>
  <c r="V23" i="5" s="1"/>
  <c r="D22" i="5"/>
  <c r="L22" i="5" s="1"/>
  <c r="V22" i="5" s="1"/>
  <c r="D21" i="5"/>
  <c r="L21" i="5" s="1"/>
  <c r="V21" i="5" s="1"/>
  <c r="D20" i="5"/>
  <c r="L20" i="5" s="1"/>
  <c r="V20" i="5" s="1"/>
  <c r="D19" i="5"/>
  <c r="L19" i="5" s="1"/>
  <c r="V19" i="5" s="1"/>
  <c r="D18" i="5"/>
  <c r="D17" i="5"/>
  <c r="D16" i="5"/>
  <c r="L16" i="5" s="1"/>
  <c r="V16" i="5" s="1"/>
  <c r="D15" i="5"/>
  <c r="L15" i="5" s="1"/>
  <c r="V15" i="5" s="1"/>
  <c r="D14" i="5"/>
  <c r="D13" i="5"/>
  <c r="D12" i="5"/>
  <c r="D11" i="5"/>
  <c r="D10" i="5"/>
  <c r="D9" i="5"/>
  <c r="L9" i="5" s="1"/>
  <c r="V9" i="5" s="1"/>
  <c r="D8" i="5"/>
  <c r="L8" i="5" s="1"/>
  <c r="V8" i="5" s="1"/>
  <c r="D7" i="5"/>
  <c r="I32" i="5" l="1"/>
  <c r="E17" i="5"/>
  <c r="N17" i="5" s="1"/>
  <c r="N18" i="5"/>
  <c r="L7" i="5"/>
  <c r="V7" i="5" s="1"/>
  <c r="H7" i="5"/>
  <c r="U7" i="5" s="1"/>
  <c r="L18" i="5"/>
  <c r="I31" i="5"/>
  <c r="L24" i="5"/>
  <c r="V24" i="5" s="1"/>
  <c r="L14" i="5"/>
  <c r="V14" i="5" s="1"/>
  <c r="I25" i="5"/>
  <c r="E12" i="5"/>
  <c r="I12" i="5" s="1"/>
  <c r="L13" i="5"/>
  <c r="V13" i="5" s="1"/>
  <c r="F35" i="5"/>
  <c r="I16" i="5"/>
  <c r="H18" i="5"/>
  <c r="U18" i="5" s="1"/>
  <c r="I35" i="5"/>
  <c r="I18" i="5"/>
  <c r="H29" i="5"/>
  <c r="U29" i="5" s="1"/>
  <c r="H23" i="5"/>
  <c r="U23" i="5" s="1"/>
  <c r="H9" i="5"/>
  <c r="U9" i="5" s="1"/>
  <c r="H15" i="5"/>
  <c r="U15" i="5" s="1"/>
  <c r="H16" i="5"/>
  <c r="U16" i="5" s="1"/>
  <c r="H31" i="5"/>
  <c r="U31" i="5" s="1"/>
  <c r="H24" i="5"/>
  <c r="U24" i="5" s="1"/>
  <c r="H27" i="5"/>
  <c r="U27" i="5" s="1"/>
  <c r="H36" i="5"/>
  <c r="U36" i="5" s="1"/>
  <c r="I24" i="5"/>
  <c r="H25" i="5"/>
  <c r="U25" i="5" s="1"/>
  <c r="H33" i="5"/>
  <c r="U33" i="5" s="1"/>
  <c r="H8" i="5"/>
  <c r="U8" i="5" s="1"/>
  <c r="I8" i="5"/>
  <c r="H19" i="5"/>
  <c r="U19" i="5" s="1"/>
  <c r="H20" i="5"/>
  <c r="U20" i="5" s="1"/>
  <c r="H13" i="5"/>
  <c r="U13" i="5" s="1"/>
  <c r="H14" i="5"/>
  <c r="U14" i="5" s="1"/>
  <c r="I20" i="5"/>
  <c r="H21" i="5"/>
  <c r="U21" i="5" s="1"/>
  <c r="H22" i="5"/>
  <c r="U22" i="5" s="1"/>
  <c r="M25" i="5"/>
  <c r="M27" i="5"/>
  <c r="M29" i="5"/>
  <c r="M31" i="5"/>
  <c r="M33" i="5"/>
  <c r="M36" i="5"/>
  <c r="I14" i="5"/>
  <c r="I22" i="5"/>
  <c r="L35" i="5"/>
  <c r="V35" i="5" s="1"/>
  <c r="M7" i="5"/>
  <c r="M9" i="5"/>
  <c r="M13" i="5"/>
  <c r="M15" i="5"/>
  <c r="M17" i="5"/>
  <c r="M19" i="5"/>
  <c r="M21" i="5"/>
  <c r="M23" i="5"/>
  <c r="M26" i="5"/>
  <c r="H28" i="5"/>
  <c r="U28" i="5" s="1"/>
  <c r="M30" i="5"/>
  <c r="H32" i="5"/>
  <c r="U32" i="5" s="1"/>
  <c r="M34" i="5"/>
  <c r="H37" i="5"/>
  <c r="U37" i="5" s="1"/>
  <c r="I7" i="5"/>
  <c r="M8" i="5"/>
  <c r="I9" i="5"/>
  <c r="I13" i="5"/>
  <c r="M14" i="5"/>
  <c r="I15" i="5"/>
  <c r="M16" i="5"/>
  <c r="I17" i="5"/>
  <c r="M18" i="5"/>
  <c r="I19" i="5"/>
  <c r="M20" i="5"/>
  <c r="I21" i="5"/>
  <c r="M22" i="5"/>
  <c r="I23" i="5"/>
  <c r="M24" i="5"/>
  <c r="H26" i="5"/>
  <c r="U26" i="5" s="1"/>
  <c r="M28" i="5"/>
  <c r="H30" i="5"/>
  <c r="U30" i="5" s="1"/>
  <c r="M32" i="5"/>
  <c r="H34" i="5"/>
  <c r="M37" i="5"/>
  <c r="H35" i="5"/>
  <c r="U35" i="5" s="1"/>
  <c r="F7" i="5"/>
  <c r="F8" i="5"/>
  <c r="F9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L25" i="5"/>
  <c r="V25" i="5" s="1"/>
  <c r="F26" i="5"/>
  <c r="L26" i="5"/>
  <c r="V26" i="5" s="1"/>
  <c r="F27" i="5"/>
  <c r="L27" i="5"/>
  <c r="V27" i="5" s="1"/>
  <c r="F28" i="5"/>
  <c r="L28" i="5"/>
  <c r="V28" i="5" s="1"/>
  <c r="F29" i="5"/>
  <c r="L29" i="5"/>
  <c r="V29" i="5" s="1"/>
  <c r="F30" i="5"/>
  <c r="L30" i="5"/>
  <c r="V30" i="5" s="1"/>
  <c r="F31" i="5"/>
  <c r="L31" i="5"/>
  <c r="V31" i="5" s="1"/>
  <c r="F32" i="5"/>
  <c r="L32" i="5"/>
  <c r="V32" i="5" s="1"/>
  <c r="F33" i="5"/>
  <c r="L33" i="5"/>
  <c r="V33" i="5" s="1"/>
  <c r="F34" i="5"/>
  <c r="L34" i="5"/>
  <c r="V34" i="5" s="1"/>
  <c r="F36" i="5"/>
  <c r="L36" i="5"/>
  <c r="V36" i="5" s="1"/>
  <c r="F37" i="5"/>
  <c r="L37" i="5"/>
  <c r="V37" i="5" s="1"/>
  <c r="H17" i="5" l="1"/>
  <c r="U17" i="5" s="1"/>
  <c r="L17" i="5"/>
  <c r="V17" i="5" s="1"/>
  <c r="V18" i="5"/>
  <c r="M12" i="5"/>
  <c r="L12" i="5"/>
  <c r="V12" i="5" s="1"/>
  <c r="H12" i="5"/>
  <c r="U12" i="5" s="1"/>
  <c r="F12" i="5"/>
  <c r="E11" i="5"/>
  <c r="E10" i="5" l="1"/>
  <c r="L11" i="5"/>
  <c r="V11" i="5" s="1"/>
  <c r="H11" i="5"/>
  <c r="U11" i="5" s="1"/>
  <c r="F11" i="5"/>
  <c r="M11" i="5"/>
  <c r="I11" i="5"/>
  <c r="L10" i="5" l="1"/>
  <c r="V10" i="5" s="1"/>
  <c r="H10" i="5"/>
  <c r="U10" i="5" s="1"/>
  <c r="M10" i="5"/>
  <c r="I10" i="5"/>
  <c r="F10" i="5"/>
  <c r="F38" i="5" s="1"/>
  <c r="D33" i="4"/>
  <c r="H33" i="4" s="1"/>
  <c r="D32" i="4"/>
  <c r="H32" i="4" s="1"/>
  <c r="D31" i="4"/>
  <c r="H31" i="4" s="1"/>
  <c r="E30" i="4"/>
  <c r="D30" i="4"/>
  <c r="E29" i="4"/>
  <c r="D29" i="4"/>
  <c r="H29" i="4" s="1"/>
  <c r="D28" i="4"/>
  <c r="F28" i="4" s="1"/>
  <c r="D27" i="4"/>
  <c r="F27" i="4" s="1"/>
  <c r="D26" i="4"/>
  <c r="F26" i="4" s="1"/>
  <c r="D25" i="4"/>
  <c r="F25" i="4" s="1"/>
  <c r="D24" i="4"/>
  <c r="F24" i="4" s="1"/>
  <c r="E23" i="4"/>
  <c r="D23" i="4"/>
  <c r="E22" i="4"/>
  <c r="D22" i="4"/>
  <c r="D21" i="4"/>
  <c r="H21" i="4" s="1"/>
  <c r="D20" i="4"/>
  <c r="H20" i="4" s="1"/>
  <c r="D19" i="4"/>
  <c r="H19" i="4" s="1"/>
  <c r="D18" i="4"/>
  <c r="H18" i="4" s="1"/>
  <c r="D17" i="4"/>
  <c r="H17" i="4" s="1"/>
  <c r="E16" i="4"/>
  <c r="D16" i="4"/>
  <c r="H16" i="4" s="1"/>
  <c r="E15" i="4"/>
  <c r="D15" i="4"/>
  <c r="D14" i="4"/>
  <c r="F14" i="4" s="1"/>
  <c r="D13" i="4"/>
  <c r="F13" i="4" s="1"/>
  <c r="D12" i="4"/>
  <c r="F12" i="4" s="1"/>
  <c r="D11" i="4"/>
  <c r="F11" i="4" s="1"/>
  <c r="D10" i="4"/>
  <c r="F10" i="4" s="1"/>
  <c r="E9" i="4"/>
  <c r="D9" i="4"/>
  <c r="E8" i="4"/>
  <c r="D8" i="4"/>
  <c r="D7" i="4"/>
  <c r="H7" i="4" s="1"/>
  <c r="D6" i="4"/>
  <c r="H6" i="4" s="1"/>
  <c r="D5" i="4"/>
  <c r="H5" i="4" s="1"/>
  <c r="D4" i="4"/>
  <c r="H4" i="4" s="1"/>
  <c r="D3" i="4"/>
  <c r="H3" i="4" s="1"/>
  <c r="G10" i="4" l="1"/>
  <c r="H15" i="4"/>
  <c r="H30" i="4"/>
  <c r="G8" i="4"/>
  <c r="H11" i="4"/>
  <c r="G23" i="4"/>
  <c r="F9" i="4"/>
  <c r="H10" i="4"/>
  <c r="G12" i="4"/>
  <c r="G9" i="4"/>
  <c r="G13" i="4"/>
  <c r="G14" i="4"/>
  <c r="F15" i="4"/>
  <c r="G24" i="4"/>
  <c r="G25" i="4"/>
  <c r="G26" i="4"/>
  <c r="G27" i="4"/>
  <c r="G28" i="4"/>
  <c r="F29" i="4"/>
  <c r="G11" i="4"/>
  <c r="H12" i="4"/>
  <c r="H13" i="4"/>
  <c r="H14" i="4"/>
  <c r="G15" i="4"/>
  <c r="G22" i="4"/>
  <c r="H24" i="4"/>
  <c r="H25" i="4"/>
  <c r="H26" i="4"/>
  <c r="H27" i="4"/>
  <c r="H28" i="4"/>
  <c r="G29" i="4"/>
  <c r="F16" i="4"/>
  <c r="F23" i="4"/>
  <c r="F30" i="4"/>
  <c r="H22" i="4"/>
  <c r="F4" i="4"/>
  <c r="F5" i="4"/>
  <c r="F6" i="4"/>
  <c r="F7" i="4"/>
  <c r="F18" i="4"/>
  <c r="F20" i="4"/>
  <c r="F21" i="4"/>
  <c r="F32" i="4"/>
  <c r="G4" i="4"/>
  <c r="G6" i="4"/>
  <c r="F8" i="4"/>
  <c r="G16" i="4"/>
  <c r="G17" i="4"/>
  <c r="G18" i="4"/>
  <c r="G19" i="4"/>
  <c r="G20" i="4"/>
  <c r="G21" i="4"/>
  <c r="F22" i="4"/>
  <c r="G30" i="4"/>
  <c r="G31" i="4"/>
  <c r="G32" i="4"/>
  <c r="G33" i="4"/>
  <c r="H8" i="4"/>
  <c r="F3" i="4"/>
  <c r="H9" i="4"/>
  <c r="F17" i="4"/>
  <c r="F19" i="4"/>
  <c r="H23" i="4"/>
  <c r="F31" i="4"/>
  <c r="F33" i="4"/>
  <c r="G3" i="4"/>
  <c r="G5" i="4"/>
  <c r="G7" i="4"/>
  <c r="F34" i="4" l="1"/>
  <c r="N31" i="26"/>
  <c r="V31" i="26" s="1"/>
</calcChain>
</file>

<file path=xl/sharedStrings.xml><?xml version="1.0" encoding="utf-8"?>
<sst xmlns="http://schemas.openxmlformats.org/spreadsheetml/2006/main" count="2179" uniqueCount="79">
  <si>
    <t>EUR/Mwh</t>
  </si>
  <si>
    <t>Gaspoint Nordic Spot Index</t>
  </si>
  <si>
    <t xml:space="preserve">Gaspoint Nordic Within Day </t>
  </si>
  <si>
    <t xml:space="preserve"> EUR/MWh</t>
  </si>
  <si>
    <t xml:space="preserve">EUR/DKK </t>
  </si>
  <si>
    <t>Monthly average</t>
  </si>
  <si>
    <t xml:space="preserve">Neutral Gas price </t>
  </si>
  <si>
    <t>DKK/kWh</t>
  </si>
  <si>
    <t xml:space="preserve">Exchange rate  </t>
  </si>
  <si>
    <t xml:space="preserve">ENDK Balance </t>
  </si>
  <si>
    <t>Purchase price  step 1  DKK/kWh</t>
  </si>
  <si>
    <t>Sales price step 1 DKK/KWh</t>
  </si>
  <si>
    <t>Delivery Date</t>
  </si>
  <si>
    <t>Green zone</t>
  </si>
  <si>
    <t>No trade</t>
  </si>
  <si>
    <t>EUR/MWh</t>
  </si>
  <si>
    <t>Purchase price  step 2 DKK/kWh</t>
  </si>
  <si>
    <t>ENDK trades in EUR/MWh</t>
  </si>
  <si>
    <t>Marginal Purchase price DKK/kWh</t>
  </si>
  <si>
    <t>Marginal Sales  price DKK/kWh</t>
  </si>
  <si>
    <t>ENDK Purchase price of balancing gas</t>
  </si>
  <si>
    <t>ENDK Purchase  price at GPN (Highest price of purchase)</t>
  </si>
  <si>
    <t>ENDK sales price at GPN  (Lowest price of sale)</t>
  </si>
  <si>
    <t>SCB</t>
  </si>
  <si>
    <t xml:space="preserve">System Commercial Balance </t>
  </si>
  <si>
    <t>Purchase and sale of balancing gas</t>
  </si>
  <si>
    <t>November 2014</t>
  </si>
  <si>
    <t>ENDK Sales price of balancing gas</t>
  </si>
  <si>
    <t>Yellow zone</t>
  </si>
  <si>
    <t>Purchase price   DKK/kWh</t>
  </si>
  <si>
    <t>Sales price  DKK/kWh</t>
  </si>
  <si>
    <t>Upper</t>
  </si>
  <si>
    <t xml:space="preserve">Yellow zone </t>
  </si>
  <si>
    <t>Sales  price steo 2 DKK/kWh</t>
  </si>
  <si>
    <t>December 2014</t>
  </si>
  <si>
    <t>ENDK's purchase and sale price of balancing gas</t>
  </si>
  <si>
    <t>upper</t>
  </si>
  <si>
    <t>January 2015</t>
  </si>
  <si>
    <t>Lower</t>
  </si>
  <si>
    <t>February 2015</t>
  </si>
  <si>
    <t>March 2015</t>
  </si>
  <si>
    <t>Sales  price step 2 DKK/kWh</t>
  </si>
  <si>
    <t>Green Zone</t>
  </si>
  <si>
    <t>Yellow Zone</t>
  </si>
  <si>
    <t>April 2015</t>
  </si>
  <si>
    <t xml:space="preserve"> May 2015</t>
  </si>
  <si>
    <t>June 2015</t>
  </si>
  <si>
    <t>Average</t>
  </si>
  <si>
    <t>Purchase and sale of balancing gas (Validated)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</si>
  <si>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</si>
  <si>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</si>
  <si>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</si>
  <si>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</si>
  <si>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</si>
  <si>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</si>
  <si>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</si>
  <si>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</si>
  <si>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</si>
  <si>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</si>
  <si>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</si>
  <si>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</si>
  <si>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</si>
  <si>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</si>
  <si>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</si>
  <si>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</si>
  <si>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minus 10 %</t>
  </si>
  <si>
    <t>plus 10 %</t>
  </si>
  <si>
    <t>November 2016</t>
  </si>
  <si>
    <t>December 2016</t>
  </si>
  <si>
    <t>Januar 2017</t>
  </si>
  <si>
    <t>February 2017</t>
  </si>
  <si>
    <t>March 2017</t>
  </si>
  <si>
    <t xml:space="preserve">Purchase and sale of balancing gas (Validated) </t>
  </si>
  <si>
    <t>April 2017</t>
  </si>
  <si>
    <t xml:space="preserve">June 2017 </t>
  </si>
  <si>
    <t xml:space="preserve">May 2017 </t>
  </si>
  <si>
    <t>lower</t>
  </si>
  <si>
    <t>July 2017</t>
  </si>
  <si>
    <t>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</si>
</sst>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000"/>
    <numFmt numFmtId="166" formatCode="0.000"/>
    <numFmt numFmtId="167" formatCode="##,##0.000"/>
    <numFmt numFmtId="168" formatCode="#,##0.000"/>
    <numFmt numFmtId="169" formatCode="dd\-mm\-yyyy\ hh:mm:ss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102E37"/>
      <name val="Calibri"/>
      <family val="2"/>
      <scheme val="minor"/>
    </font>
    <font>
      <sz val="8"/>
      <color rgb="FF102E37"/>
      <name val="Verdana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1D323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 applyFill="0" applyProtection="0"/>
    <xf numFmtId="0" fontId="9" fillId="0" borderId="0" applyFill="0" applyProtection="0"/>
    <xf numFmtId="0" fontId="12" fillId="0" borderId="0" applyFill="0" applyProtection="0"/>
    <xf numFmtId="0" fontId="14" fillId="0" borderId="0"/>
  </cellStyleXfs>
  <cellXfs count="530">
    <xf numFmtId="0" fontId="0" fillId="0" borderId="0" xfId="0"/>
    <xf numFmtId="0" fontId="0" fillId="0" borderId="0" xfId="0" applyFill="1"/>
    <xf numFmtId="0" fontId="0" fillId="4" borderId="0" xfId="0" applyFill="1"/>
    <xf numFmtId="2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 vertical="top" wrapText="1"/>
    </xf>
    <xf numFmtId="166" fontId="3" fillId="4" borderId="0" xfId="5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 applyProtection="1">
      <alignment horizontal="center" vertical="top"/>
    </xf>
    <xf numFmtId="165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6" fontId="3" fillId="2" borderId="0" xfId="5" applyNumberFormat="1" applyFont="1" applyFill="1" applyBorder="1" applyAlignment="1" applyProtection="1">
      <alignment horizontal="center" vertical="top" wrapText="1"/>
      <protection locked="0"/>
    </xf>
    <xf numFmtId="166" fontId="0" fillId="2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 wrapText="1"/>
    </xf>
    <xf numFmtId="0" fontId="0" fillId="3" borderId="1" xfId="0" applyFill="1" applyBorder="1" applyAlignment="1">
      <alignment vertical="center"/>
    </xf>
    <xf numFmtId="166" fontId="3" fillId="4" borderId="0" xfId="0" applyNumberFormat="1" applyFont="1" applyFill="1" applyBorder="1" applyAlignment="1">
      <alignment horizontal="center" vertical="top" wrapText="1"/>
    </xf>
    <xf numFmtId="166" fontId="3" fillId="4" borderId="0" xfId="0" applyNumberFormat="1" applyFont="1" applyFill="1" applyBorder="1" applyAlignment="1" applyProtection="1">
      <alignment horizontal="center" vertical="top"/>
    </xf>
    <xf numFmtId="166" fontId="3" fillId="2" borderId="3" xfId="5" applyNumberFormat="1" applyFont="1" applyFill="1" applyBorder="1" applyAlignment="1" applyProtection="1">
      <alignment horizontal="center" vertical="top" wrapText="1"/>
      <protection locked="0"/>
    </xf>
    <xf numFmtId="166" fontId="3" fillId="2" borderId="3" xfId="0" applyNumberFormat="1" applyFont="1" applyFill="1" applyBorder="1" applyAlignment="1" applyProtection="1">
      <alignment horizontal="center" vertical="top"/>
    </xf>
    <xf numFmtId="166" fontId="0" fillId="2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6" fontId="3" fillId="2" borderId="5" xfId="5" applyNumberFormat="1" applyFont="1" applyFill="1" applyBorder="1" applyAlignment="1" applyProtection="1">
      <alignment horizontal="center" vertical="top" wrapText="1"/>
      <protection locked="0"/>
    </xf>
    <xf numFmtId="166" fontId="3" fillId="2" borderId="5" xfId="0" applyNumberFormat="1" applyFont="1" applyFill="1" applyBorder="1" applyAlignment="1" applyProtection="1">
      <alignment horizontal="center" vertical="top"/>
    </xf>
    <xf numFmtId="166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4" fontId="3" fillId="2" borderId="9" xfId="5" applyNumberFormat="1" applyFont="1" applyFill="1" applyBorder="1" applyAlignment="1" applyProtection="1">
      <alignment horizontal="center" vertical="top" wrapText="1"/>
      <protection locked="0"/>
    </xf>
    <xf numFmtId="165" fontId="0" fillId="0" borderId="10" xfId="0" applyNumberFormat="1" applyBorder="1" applyAlignment="1">
      <alignment horizontal="center"/>
    </xf>
    <xf numFmtId="14" fontId="3" fillId="4" borderId="11" xfId="5" applyNumberFormat="1" applyFont="1" applyFill="1" applyBorder="1" applyAlignment="1" applyProtection="1">
      <alignment horizontal="center" vertical="top" wrapText="1"/>
      <protection locked="0"/>
    </xf>
    <xf numFmtId="14" fontId="3" fillId="2" borderId="11" xfId="5" applyNumberFormat="1" applyFont="1" applyFill="1" applyBorder="1" applyAlignment="1" applyProtection="1">
      <alignment horizontal="center" vertical="top" wrapText="1"/>
      <protection locked="0"/>
    </xf>
    <xf numFmtId="14" fontId="3" fillId="2" borderId="12" xfId="5" applyNumberFormat="1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2" fontId="0" fillId="0" borderId="16" xfId="0" applyNumberFormat="1" applyFont="1" applyFill="1" applyBorder="1" applyAlignment="1">
      <alignment horizontal="center"/>
    </xf>
    <xf numFmtId="165" fontId="0" fillId="0" borderId="10" xfId="0" applyNumberFormat="1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/>
    </xf>
    <xf numFmtId="165" fontId="0" fillId="0" borderId="18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11" xfId="0" applyFont="1" applyFill="1" applyBorder="1" applyAlignment="1">
      <alignment horizontal="center"/>
    </xf>
    <xf numFmtId="166" fontId="0" fillId="0" borderId="11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0" fillId="0" borderId="17" xfId="0" applyNumberFormat="1" applyFont="1" applyFill="1" applyBorder="1" applyAlignment="1">
      <alignment horizontal="center" wrapText="1"/>
    </xf>
    <xf numFmtId="166" fontId="0" fillId="0" borderId="2" xfId="0" applyNumberFormat="1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166" fontId="3" fillId="0" borderId="11" xfId="0" applyNumberFormat="1" applyFont="1" applyFill="1" applyBorder="1" applyAlignment="1" applyProtection="1">
      <alignment horizontal="center" vertical="top" wrapText="1"/>
    </xf>
    <xf numFmtId="166" fontId="3" fillId="0" borderId="17" xfId="0" applyNumberFormat="1" applyFont="1" applyFill="1" applyBorder="1" applyAlignment="1" applyProtection="1">
      <alignment horizontal="center" vertical="top" wrapText="1"/>
    </xf>
    <xf numFmtId="0" fontId="2" fillId="0" borderId="11" xfId="0" applyFont="1" applyFill="1" applyBorder="1"/>
    <xf numFmtId="14" fontId="5" fillId="0" borderId="21" xfId="7" applyNumberFormat="1" applyFont="1" applyBorder="1" applyAlignment="1" applyProtection="1">
      <alignment horizontal="center" vertical="top" wrapText="1"/>
    </xf>
    <xf numFmtId="14" fontId="5" fillId="0" borderId="22" xfId="7" applyNumberFormat="1" applyFont="1" applyBorder="1" applyAlignment="1" applyProtection="1">
      <alignment horizontal="center" vertical="top" wrapText="1"/>
    </xf>
    <xf numFmtId="166" fontId="3" fillId="0" borderId="0" xfId="0" applyNumberFormat="1" applyFont="1" applyFill="1" applyBorder="1" applyAlignment="1" applyProtection="1">
      <alignment horizontal="center" vertical="top"/>
    </xf>
    <xf numFmtId="166" fontId="3" fillId="0" borderId="16" xfId="0" applyNumberFormat="1" applyFont="1" applyFill="1" applyBorder="1" applyAlignment="1" applyProtection="1">
      <alignment horizontal="center" vertical="top"/>
    </xf>
    <xf numFmtId="166" fontId="0" fillId="0" borderId="17" xfId="0" applyNumberFormat="1" applyFont="1" applyFill="1" applyBorder="1" applyAlignment="1">
      <alignment horizontal="center"/>
    </xf>
    <xf numFmtId="166" fontId="5" fillId="0" borderId="1" xfId="5" applyNumberFormat="1" applyFont="1" applyFill="1" applyBorder="1" applyAlignment="1" applyProtection="1">
      <alignment horizontal="center" vertical="top" wrapText="1"/>
      <protection locked="0"/>
    </xf>
    <xf numFmtId="166" fontId="5" fillId="0" borderId="2" xfId="0" applyNumberFormat="1" applyFont="1" applyFill="1" applyBorder="1" applyAlignment="1">
      <alignment horizontal="center" vertical="top" wrapText="1"/>
    </xf>
    <xf numFmtId="2" fontId="0" fillId="0" borderId="2" xfId="0" applyNumberFormat="1" applyFont="1" applyFill="1" applyBorder="1" applyAlignment="1">
      <alignment horizontal="center"/>
    </xf>
    <xf numFmtId="166" fontId="0" fillId="0" borderId="0" xfId="0" quotePrefix="1" applyNumberFormat="1" applyFont="1" applyFill="1" applyBorder="1" applyAlignment="1">
      <alignment horizontal="center"/>
    </xf>
    <xf numFmtId="49" fontId="0" fillId="0" borderId="11" xfId="0" quotePrefix="1" applyNumberFormat="1" applyFont="1" applyFill="1" applyBorder="1" applyAlignment="1">
      <alignment horizontal="center"/>
    </xf>
    <xf numFmtId="0" fontId="0" fillId="0" borderId="10" xfId="0" quotePrefix="1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/>
    <xf numFmtId="49" fontId="6" fillId="0" borderId="0" xfId="0" applyNumberFormat="1" applyFont="1" applyFill="1" applyBorder="1"/>
    <xf numFmtId="165" fontId="0" fillId="0" borderId="16" xfId="0" applyNumberFormat="1" applyFont="1" applyFill="1" applyBorder="1" applyAlignment="1">
      <alignment horizontal="center"/>
    </xf>
    <xf numFmtId="165" fontId="0" fillId="0" borderId="17" xfId="0" applyNumberFormat="1" applyFont="1" applyFill="1" applyBorder="1" applyAlignment="1">
      <alignment horizontal="center"/>
    </xf>
    <xf numFmtId="14" fontId="5" fillId="5" borderId="21" xfId="7" applyNumberFormat="1" applyFont="1" applyFill="1" applyBorder="1" applyAlignment="1" applyProtection="1">
      <alignment horizontal="center" vertical="top" wrapText="1"/>
    </xf>
    <xf numFmtId="166" fontId="3" fillId="5" borderId="11" xfId="0" applyNumberFormat="1" applyFont="1" applyFill="1" applyBorder="1" applyAlignment="1" applyProtection="1">
      <alignment horizontal="center" vertical="top" wrapText="1"/>
    </xf>
    <xf numFmtId="166" fontId="3" fillId="5" borderId="0" xfId="0" applyNumberFormat="1" applyFont="1" applyFill="1" applyBorder="1" applyAlignment="1" applyProtection="1">
      <alignment horizontal="center" vertical="top"/>
    </xf>
    <xf numFmtId="166" fontId="0" fillId="5" borderId="0" xfId="0" applyNumberFormat="1" applyFont="1" applyFill="1" applyBorder="1" applyAlignment="1">
      <alignment horizontal="center"/>
    </xf>
    <xf numFmtId="2" fontId="5" fillId="5" borderId="0" xfId="7" applyNumberFormat="1" applyFont="1" applyFill="1" applyBorder="1" applyAlignment="1" applyProtection="1">
      <alignment horizontal="center" vertical="top"/>
    </xf>
    <xf numFmtId="165" fontId="0" fillId="5" borderId="10" xfId="0" applyNumberFormat="1" applyFon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166" fontId="5" fillId="5" borderId="0" xfId="0" applyNumberFormat="1" applyFont="1" applyFill="1" applyBorder="1" applyAlignment="1">
      <alignment horizontal="center" vertical="top" wrapText="1"/>
    </xf>
    <xf numFmtId="165" fontId="0" fillId="5" borderId="11" xfId="0" applyNumberFormat="1" applyFont="1" applyFill="1" applyBorder="1" applyAlignment="1">
      <alignment horizontal="center" wrapText="1"/>
    </xf>
    <xf numFmtId="165" fontId="0" fillId="5" borderId="0" xfId="0" applyNumberFormat="1" applyFont="1" applyFill="1" applyBorder="1" applyAlignment="1">
      <alignment horizontal="center"/>
    </xf>
    <xf numFmtId="0" fontId="0" fillId="5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165" fontId="0" fillId="5" borderId="11" xfId="0" applyNumberFormat="1" applyFont="1" applyFill="1" applyBorder="1" applyAlignment="1">
      <alignment horizontal="center"/>
    </xf>
    <xf numFmtId="49" fontId="0" fillId="5" borderId="11" xfId="0" quotePrefix="1" applyNumberFormat="1" applyFont="1" applyFill="1" applyBorder="1" applyAlignment="1">
      <alignment horizontal="center"/>
    </xf>
    <xf numFmtId="166" fontId="0" fillId="5" borderId="0" xfId="0" quotePrefix="1" applyNumberFormat="1" applyFont="1" applyFill="1" applyBorder="1" applyAlignment="1">
      <alignment horizontal="center"/>
    </xf>
    <xf numFmtId="166" fontId="0" fillId="5" borderId="11" xfId="0" applyNumberFormat="1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165" fontId="2" fillId="6" borderId="3" xfId="0" applyNumberFormat="1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19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2" fillId="6" borderId="26" xfId="0" applyFont="1" applyFill="1" applyBorder="1" applyAlignment="1">
      <alignment horizontal="center" vertical="center" wrapText="1"/>
    </xf>
    <xf numFmtId="0" fontId="0" fillId="5" borderId="10" xfId="0" applyFont="1" applyFill="1" applyBorder="1"/>
    <xf numFmtId="0" fontId="0" fillId="0" borderId="10" xfId="0" applyFont="1" applyFill="1" applyBorder="1"/>
    <xf numFmtId="0" fontId="0" fillId="0" borderId="18" xfId="0" applyFont="1" applyFill="1" applyBorder="1"/>
    <xf numFmtId="0" fontId="2" fillId="6" borderId="2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/>
    </xf>
    <xf numFmtId="14" fontId="5" fillId="0" borderId="21" xfId="7" applyNumberFormat="1" applyFont="1" applyFill="1" applyBorder="1" applyAlignment="1" applyProtection="1">
      <alignment horizontal="center" vertical="top" wrapText="1"/>
    </xf>
    <xf numFmtId="0" fontId="2" fillId="6" borderId="29" xfId="0" applyFont="1" applyFill="1" applyBorder="1" applyAlignment="1">
      <alignment horizontal="center" wrapText="1"/>
    </xf>
    <xf numFmtId="14" fontId="5" fillId="0" borderId="29" xfId="7" applyNumberFormat="1" applyFont="1" applyBorder="1" applyAlignment="1" applyProtection="1">
      <alignment horizontal="center" vertical="top" wrapText="1"/>
    </xf>
    <xf numFmtId="14" fontId="5" fillId="5" borderId="22" xfId="7" applyNumberFormat="1" applyFont="1" applyFill="1" applyBorder="1" applyAlignment="1" applyProtection="1">
      <alignment horizontal="center" vertical="top" wrapText="1"/>
    </xf>
    <xf numFmtId="166" fontId="3" fillId="5" borderId="17" xfId="0" applyNumberFormat="1" applyFont="1" applyFill="1" applyBorder="1" applyAlignment="1" applyProtection="1">
      <alignment horizontal="center" vertical="top" wrapText="1"/>
    </xf>
    <xf numFmtId="166" fontId="3" fillId="5" borderId="16" xfId="0" applyNumberFormat="1" applyFont="1" applyFill="1" applyBorder="1" applyAlignment="1" applyProtection="1">
      <alignment horizontal="center" vertical="top"/>
    </xf>
    <xf numFmtId="166" fontId="0" fillId="5" borderId="16" xfId="0" applyNumberFormat="1" applyFont="1" applyFill="1" applyBorder="1" applyAlignment="1">
      <alignment horizontal="center"/>
    </xf>
    <xf numFmtId="2" fontId="0" fillId="5" borderId="16" xfId="0" applyNumberFormat="1" applyFont="1" applyFill="1" applyBorder="1" applyAlignment="1">
      <alignment horizontal="center"/>
    </xf>
    <xf numFmtId="165" fontId="0" fillId="5" borderId="18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/>
    </xf>
    <xf numFmtId="0" fontId="0" fillId="0" borderId="6" xfId="0" quotePrefix="1" applyFont="1" applyFill="1" applyBorder="1" applyAlignment="1">
      <alignment horizontal="center"/>
    </xf>
    <xf numFmtId="165" fontId="0" fillId="5" borderId="17" xfId="0" applyNumberFormat="1" applyFont="1" applyFill="1" applyBorder="1" applyAlignment="1">
      <alignment horizontal="center" wrapText="1"/>
    </xf>
    <xf numFmtId="165" fontId="0" fillId="5" borderId="16" xfId="0" applyNumberFormat="1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65" fontId="0" fillId="5" borderId="17" xfId="0" applyNumberFormat="1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0" fillId="5" borderId="18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/>
    </xf>
    <xf numFmtId="0" fontId="0" fillId="5" borderId="11" xfId="0" quotePrefix="1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3" fontId="0" fillId="5" borderId="11" xfId="0" applyNumberFormat="1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0" borderId="2" xfId="0" quotePrefix="1" applyFont="1" applyFill="1" applyBorder="1" applyAlignment="1">
      <alignment horizontal="center"/>
    </xf>
    <xf numFmtId="0" fontId="0" fillId="5" borderId="0" xfId="0" quotePrefix="1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65" fontId="2" fillId="6" borderId="4" xfId="0" applyNumberFormat="1" applyFont="1" applyFill="1" applyBorder="1" applyAlignment="1">
      <alignment horizontal="center" wrapText="1"/>
    </xf>
    <xf numFmtId="165" fontId="0" fillId="4" borderId="0" xfId="0" applyNumberFormat="1" applyFill="1" applyBorder="1" applyAlignment="1">
      <alignment horizontal="center" wrapText="1"/>
    </xf>
    <xf numFmtId="165" fontId="0" fillId="4" borderId="10" xfId="0" applyNumberFormat="1" applyFill="1" applyBorder="1" applyAlignment="1">
      <alignment horizontal="center"/>
    </xf>
    <xf numFmtId="0" fontId="2" fillId="4" borderId="13" xfId="0" applyFont="1" applyFill="1" applyBorder="1"/>
    <xf numFmtId="2" fontId="0" fillId="4" borderId="14" xfId="0" applyNumberFormat="1" applyFill="1" applyBorder="1" applyAlignment="1">
      <alignment horizontal="center"/>
    </xf>
    <xf numFmtId="165" fontId="0" fillId="4" borderId="14" xfId="0" applyNumberFormat="1" applyFill="1" applyBorder="1" applyAlignment="1">
      <alignment horizontal="center"/>
    </xf>
    <xf numFmtId="166" fontId="0" fillId="4" borderId="14" xfId="0" applyNumberFormat="1" applyFill="1" applyBorder="1" applyAlignment="1">
      <alignment horizontal="center" wrapText="1"/>
    </xf>
    <xf numFmtId="166" fontId="0" fillId="4" borderId="15" xfId="0" applyNumberFormat="1" applyFill="1" applyBorder="1" applyAlignment="1">
      <alignment horizontal="center"/>
    </xf>
    <xf numFmtId="167" fontId="3" fillId="5" borderId="0" xfId="0" applyNumberFormat="1" applyFont="1" applyFill="1" applyBorder="1" applyAlignment="1" applyProtection="1">
      <alignment horizontal="center" vertical="top"/>
    </xf>
    <xf numFmtId="167" fontId="3" fillId="0" borderId="0" xfId="0" applyNumberFormat="1" applyFont="1" applyFill="1" applyBorder="1" applyAlignment="1" applyProtection="1">
      <alignment horizontal="center" vertical="top"/>
    </xf>
    <xf numFmtId="167" fontId="3" fillId="0" borderId="16" xfId="0" applyNumberFormat="1" applyFont="1" applyFill="1" applyBorder="1" applyAlignment="1" applyProtection="1">
      <alignment horizontal="center" vertical="top"/>
    </xf>
    <xf numFmtId="167" fontId="3" fillId="5" borderId="11" xfId="0" applyNumberFormat="1" applyFont="1" applyFill="1" applyBorder="1" applyAlignment="1" applyProtection="1">
      <alignment horizontal="center" vertical="top" wrapText="1"/>
    </xf>
    <xf numFmtId="167" fontId="3" fillId="0" borderId="11" xfId="0" applyNumberFormat="1" applyFont="1" applyFill="1" applyBorder="1" applyAlignment="1" applyProtection="1">
      <alignment horizontal="center" vertical="top" wrapText="1"/>
    </xf>
    <xf numFmtId="167" fontId="3" fillId="0" borderId="17" xfId="0" applyNumberFormat="1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0" fillId="5" borderId="0" xfId="0" applyFont="1" applyFill="1"/>
    <xf numFmtId="0" fontId="0" fillId="5" borderId="0" xfId="0" applyFill="1"/>
    <xf numFmtId="0" fontId="0" fillId="5" borderId="0" xfId="0" applyFont="1" applyFill="1" applyBorder="1"/>
    <xf numFmtId="0" fontId="0" fillId="2" borderId="0" xfId="0" applyFill="1"/>
    <xf numFmtId="0" fontId="0" fillId="2" borderId="0" xfId="0" applyFont="1" applyFill="1" applyBorder="1"/>
    <xf numFmtId="167" fontId="5" fillId="0" borderId="2" xfId="0" applyNumberFormat="1" applyFont="1" applyFill="1" applyBorder="1" applyAlignment="1">
      <alignment horizontal="center" vertical="top" wrapText="1"/>
    </xf>
    <xf numFmtId="167" fontId="5" fillId="5" borderId="0" xfId="0" applyNumberFormat="1" applyFont="1" applyFill="1" applyBorder="1" applyAlignment="1">
      <alignment horizontal="center" vertical="top" wrapText="1"/>
    </xf>
    <xf numFmtId="167" fontId="3" fillId="5" borderId="16" xfId="0" applyNumberFormat="1" applyFont="1" applyFill="1" applyBorder="1" applyAlignment="1" applyProtection="1">
      <alignment horizontal="center" vertical="top"/>
    </xf>
    <xf numFmtId="166" fontId="0" fillId="5" borderId="17" xfId="0" applyNumberFormat="1" applyFont="1" applyFill="1" applyBorder="1" applyAlignment="1">
      <alignment horizontal="center"/>
    </xf>
    <xf numFmtId="167" fontId="5" fillId="0" borderId="2" xfId="5" applyNumberFormat="1" applyFont="1" applyFill="1" applyBorder="1" applyAlignment="1" applyProtection="1">
      <alignment horizontal="center" vertical="top" wrapText="1"/>
      <protection locked="0"/>
    </xf>
    <xf numFmtId="167" fontId="3" fillId="5" borderId="0" xfId="0" applyNumberFormat="1" applyFont="1" applyFill="1" applyBorder="1" applyAlignment="1" applyProtection="1">
      <alignment horizontal="center" vertical="top" wrapText="1"/>
    </xf>
    <xf numFmtId="167" fontId="3" fillId="0" borderId="0" xfId="0" applyNumberFormat="1" applyFont="1" applyFill="1" applyBorder="1" applyAlignment="1" applyProtection="1">
      <alignment horizontal="center" vertical="top" wrapText="1"/>
    </xf>
    <xf numFmtId="167" fontId="3" fillId="5" borderId="16" xfId="0" applyNumberFormat="1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top" wrapText="1"/>
    </xf>
    <xf numFmtId="0" fontId="0" fillId="0" borderId="10" xfId="0" applyNumberFormat="1" applyFont="1" applyFill="1" applyBorder="1" applyAlignment="1">
      <alignment horizontal="center"/>
    </xf>
    <xf numFmtId="2" fontId="5" fillId="0" borderId="0" xfId="7" applyNumberFormat="1" applyFont="1" applyFill="1" applyBorder="1" applyAlignment="1" applyProtection="1">
      <alignment horizontal="center" vertical="top"/>
    </xf>
    <xf numFmtId="0" fontId="0" fillId="0" borderId="11" xfId="0" quotePrefix="1" applyNumberFormat="1" applyFont="1" applyFill="1" applyBorder="1" applyAlignment="1">
      <alignment horizontal="center"/>
    </xf>
    <xf numFmtId="14" fontId="5" fillId="5" borderId="29" xfId="7" applyNumberFormat="1" applyFont="1" applyFill="1" applyBorder="1" applyAlignment="1" applyProtection="1">
      <alignment horizontal="center" vertical="top" wrapText="1"/>
    </xf>
    <xf numFmtId="167" fontId="5" fillId="5" borderId="2" xfId="5" applyNumberFormat="1" applyFont="1" applyFill="1" applyBorder="1" applyAlignment="1" applyProtection="1">
      <alignment horizontal="center" vertical="top" wrapText="1"/>
      <protection locked="0"/>
    </xf>
    <xf numFmtId="167" fontId="5" fillId="5" borderId="2" xfId="0" applyNumberFormat="1" applyFont="1" applyFill="1" applyBorder="1" applyAlignment="1">
      <alignment horizontal="center" vertical="top" wrapText="1"/>
    </xf>
    <xf numFmtId="166" fontId="0" fillId="5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165" fontId="0" fillId="5" borderId="6" xfId="0" applyNumberFormat="1" applyFont="1" applyFill="1" applyBorder="1" applyAlignment="1">
      <alignment horizontal="center"/>
    </xf>
    <xf numFmtId="0" fontId="0" fillId="5" borderId="10" xfId="0" quotePrefix="1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 wrapText="1"/>
    </xf>
    <xf numFmtId="165" fontId="0" fillId="5" borderId="2" xfId="0" applyNumberFormat="1" applyFont="1" applyFill="1" applyBorder="1" applyAlignment="1">
      <alignment horizontal="center"/>
    </xf>
    <xf numFmtId="0" fontId="0" fillId="5" borderId="6" xfId="0" quotePrefix="1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49" fontId="0" fillId="5" borderId="1" xfId="0" quotePrefix="1" applyNumberFormat="1" applyFont="1" applyFill="1" applyBorder="1" applyAlignment="1">
      <alignment horizontal="center"/>
    </xf>
    <xf numFmtId="166" fontId="0" fillId="5" borderId="2" xfId="0" quotePrefix="1" applyNumberFormat="1" applyFont="1" applyFill="1" applyBorder="1" applyAlignment="1">
      <alignment horizontal="center"/>
    </xf>
    <xf numFmtId="0" fontId="0" fillId="5" borderId="6" xfId="0" applyFont="1" applyFill="1" applyBorder="1"/>
    <xf numFmtId="0" fontId="0" fillId="0" borderId="0" xfId="0" applyFill="1" applyBorder="1"/>
    <xf numFmtId="14" fontId="5" fillId="0" borderId="22" xfId="7" applyNumberFormat="1" applyFont="1" applyFill="1" applyBorder="1" applyAlignment="1" applyProtection="1">
      <alignment horizontal="center" vertical="top" wrapText="1"/>
    </xf>
    <xf numFmtId="0" fontId="11" fillId="7" borderId="0" xfId="0" applyFont="1" applyFill="1" applyAlignment="1">
      <alignment horizontal="right" vertical="top" wrapText="1" indent="10"/>
    </xf>
    <xf numFmtId="166" fontId="10" fillId="7" borderId="0" xfId="0" applyNumberFormat="1" applyFont="1" applyFill="1" applyBorder="1" applyAlignment="1">
      <alignment horizontal="center" vertical="top" wrapText="1"/>
    </xf>
    <xf numFmtId="0" fontId="10" fillId="7" borderId="10" xfId="0" applyFont="1" applyFill="1" applyBorder="1" applyAlignment="1">
      <alignment vertical="top" wrapText="1"/>
    </xf>
    <xf numFmtId="166" fontId="0" fillId="0" borderId="11" xfId="0" quotePrefix="1" applyNumberFormat="1" applyFont="1" applyFill="1" applyBorder="1" applyAlignment="1">
      <alignment horizontal="center"/>
    </xf>
    <xf numFmtId="167" fontId="5" fillId="5" borderId="1" xfId="5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67" fontId="3" fillId="5" borderId="17" xfId="0" applyNumberFormat="1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/>
    </xf>
    <xf numFmtId="2" fontId="13" fillId="8" borderId="0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2" fontId="13" fillId="5" borderId="0" xfId="0" applyNumberFormat="1" applyFont="1" applyFill="1" applyBorder="1" applyAlignment="1">
      <alignment horizontal="center"/>
    </xf>
    <xf numFmtId="14" fontId="5" fillId="0" borderId="11" xfId="7" applyNumberFormat="1" applyFont="1" applyFill="1" applyBorder="1" applyAlignment="1" applyProtection="1">
      <alignment horizontal="center" vertical="top" wrapText="1"/>
    </xf>
    <xf numFmtId="14" fontId="5" fillId="0" borderId="17" xfId="7" applyNumberFormat="1" applyFont="1" applyFill="1" applyBorder="1" applyAlignment="1" applyProtection="1">
      <alignment horizontal="center" vertical="top" wrapText="1"/>
    </xf>
    <xf numFmtId="14" fontId="5" fillId="5" borderId="1" xfId="7" applyNumberFormat="1" applyFont="1" applyFill="1" applyBorder="1" applyAlignment="1" applyProtection="1">
      <alignment horizontal="center" vertical="top" wrapText="1"/>
    </xf>
    <xf numFmtId="14" fontId="5" fillId="5" borderId="11" xfId="7" applyNumberFormat="1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0" fillId="5" borderId="1" xfId="0" quotePrefix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65" fontId="0" fillId="5" borderId="2" xfId="0" applyNumberFormat="1" applyFont="1" applyFill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center" wrapText="1"/>
    </xf>
    <xf numFmtId="165" fontId="0" fillId="5" borderId="0" xfId="0" applyNumberFormat="1" applyFont="1" applyFill="1" applyBorder="1" applyAlignment="1">
      <alignment horizontal="center" wrapText="1"/>
    </xf>
    <xf numFmtId="165" fontId="0" fillId="5" borderId="16" xfId="0" applyNumberFormat="1" applyFont="1" applyFill="1" applyBorder="1" applyAlignment="1">
      <alignment horizontal="center" wrapText="1"/>
    </xf>
    <xf numFmtId="168" fontId="3" fillId="5" borderId="1" xfId="0" applyNumberFormat="1" applyFont="1" applyFill="1" applyBorder="1" applyAlignment="1" applyProtection="1">
      <alignment horizontal="center" vertical="top" wrapText="1"/>
    </xf>
    <xf numFmtId="168" fontId="5" fillId="5" borderId="2" xfId="0" applyNumberFormat="1" applyFont="1" applyFill="1" applyBorder="1" applyAlignment="1">
      <alignment horizontal="center" vertical="top" wrapText="1"/>
    </xf>
    <xf numFmtId="168" fontId="3" fillId="0" borderId="11" xfId="0" applyNumberFormat="1" applyFont="1" applyFill="1" applyBorder="1" applyAlignment="1" applyProtection="1">
      <alignment horizontal="center" vertical="top" wrapText="1"/>
    </xf>
    <xf numFmtId="168" fontId="5" fillId="0" borderId="0" xfId="0" applyNumberFormat="1" applyFont="1" applyFill="1" applyBorder="1" applyAlignment="1">
      <alignment horizontal="center" vertical="top" wrapText="1"/>
    </xf>
    <xf numFmtId="168" fontId="3" fillId="5" borderId="11" xfId="0" applyNumberFormat="1" applyFont="1" applyFill="1" applyBorder="1" applyAlignment="1" applyProtection="1">
      <alignment horizontal="center" vertical="top" wrapText="1"/>
    </xf>
    <xf numFmtId="168" fontId="3" fillId="5" borderId="0" xfId="0" applyNumberFormat="1" applyFont="1" applyFill="1" applyBorder="1" applyAlignment="1" applyProtection="1">
      <alignment horizontal="center" vertical="top"/>
    </xf>
    <xf numFmtId="168" fontId="3" fillId="0" borderId="0" xfId="0" applyNumberFormat="1" applyFont="1" applyFill="1" applyBorder="1" applyAlignment="1" applyProtection="1">
      <alignment horizontal="center" vertical="top"/>
    </xf>
    <xf numFmtId="168" fontId="3" fillId="2" borderId="11" xfId="0" applyNumberFormat="1" applyFont="1" applyFill="1" applyBorder="1" applyAlignment="1" applyProtection="1">
      <alignment horizontal="center" vertical="top" wrapText="1"/>
    </xf>
    <xf numFmtId="165" fontId="0" fillId="0" borderId="16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165" fontId="1" fillId="5" borderId="6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 applyProtection="1">
      <alignment horizontal="center" vertical="top" wrapText="1"/>
    </xf>
    <xf numFmtId="167" fontId="5" fillId="5" borderId="11" xfId="0" applyNumberFormat="1" applyFont="1" applyFill="1" applyBorder="1" applyAlignment="1" applyProtection="1">
      <alignment horizontal="center" vertical="top" wrapText="1"/>
    </xf>
    <xf numFmtId="167" fontId="5" fillId="5" borderId="0" xfId="0" applyNumberFormat="1" applyFont="1" applyFill="1" applyBorder="1" applyAlignment="1" applyProtection="1">
      <alignment horizontal="center" vertical="top"/>
    </xf>
    <xf numFmtId="167" fontId="5" fillId="0" borderId="0" xfId="0" applyNumberFormat="1" applyFont="1" applyFill="1" applyBorder="1" applyAlignment="1" applyProtection="1">
      <alignment horizontal="center" vertical="top"/>
    </xf>
    <xf numFmtId="167" fontId="5" fillId="5" borderId="17" xfId="0" applyNumberFormat="1" applyFont="1" applyFill="1" applyBorder="1" applyAlignment="1" applyProtection="1">
      <alignment horizontal="center" vertical="top" wrapText="1"/>
    </xf>
    <xf numFmtId="167" fontId="5" fillId="5" borderId="16" xfId="0" applyNumberFormat="1" applyFont="1" applyFill="1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167" fontId="5" fillId="0" borderId="17" xfId="0" applyNumberFormat="1" applyFont="1" applyFill="1" applyBorder="1" applyAlignment="1" applyProtection="1">
      <alignment horizontal="center" vertical="top" wrapText="1"/>
    </xf>
    <xf numFmtId="167" fontId="5" fillId="0" borderId="16" xfId="0" applyNumberFormat="1" applyFont="1" applyFill="1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4" fontId="5" fillId="2" borderId="21" xfId="7" applyNumberFormat="1" applyFont="1" applyFill="1" applyBorder="1" applyAlignment="1" applyProtection="1">
      <alignment horizontal="center" vertical="top" wrapText="1"/>
    </xf>
    <xf numFmtId="167" fontId="5" fillId="2" borderId="0" xfId="0" applyNumberFormat="1" applyFont="1" applyFill="1" applyBorder="1" applyAlignment="1" applyProtection="1">
      <alignment horizontal="center" vertical="top"/>
    </xf>
    <xf numFmtId="166" fontId="0" fillId="2" borderId="0" xfId="0" applyNumberFormat="1" applyFont="1" applyFill="1" applyBorder="1" applyAlignment="1">
      <alignment horizontal="center"/>
    </xf>
    <xf numFmtId="165" fontId="0" fillId="2" borderId="10" xfId="0" applyNumberFormat="1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wrapText="1"/>
    </xf>
    <xf numFmtId="165" fontId="0" fillId="2" borderId="0" xfId="0" applyNumberFormat="1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166" fontId="0" fillId="2" borderId="11" xfId="0" applyNumberFormat="1" applyFont="1" applyFill="1" applyBorder="1" applyAlignment="1">
      <alignment horizontal="center"/>
    </xf>
    <xf numFmtId="0" fontId="0" fillId="2" borderId="10" xfId="0" applyFont="1" applyFill="1" applyBorder="1"/>
    <xf numFmtId="167" fontId="0" fillId="0" borderId="0" xfId="0" applyNumberFormat="1" applyFill="1" applyProtection="1"/>
    <xf numFmtId="167" fontId="0" fillId="5" borderId="0" xfId="0" applyNumberFormat="1" applyFill="1" applyProtection="1"/>
    <xf numFmtId="0" fontId="0" fillId="5" borderId="0" xfId="0" applyFill="1" applyBorder="1"/>
    <xf numFmtId="167" fontId="0" fillId="0" borderId="11" xfId="0" applyNumberFormat="1" applyFill="1" applyBorder="1" applyProtection="1"/>
    <xf numFmtId="167" fontId="0" fillId="0" borderId="0" xfId="0" applyNumberFormat="1" applyFill="1" applyBorder="1" applyProtection="1"/>
    <xf numFmtId="167" fontId="0" fillId="5" borderId="17" xfId="0" applyNumberFormat="1" applyFill="1" applyBorder="1" applyProtection="1"/>
    <xf numFmtId="167" fontId="0" fillId="5" borderId="16" xfId="0" applyNumberFormat="1" applyFill="1" applyBorder="1" applyProtection="1"/>
    <xf numFmtId="0" fontId="0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right" vertical="top" wrapText="1" indent="10"/>
    </xf>
    <xf numFmtId="0" fontId="0" fillId="5" borderId="16" xfId="0" applyFill="1" applyBorder="1"/>
    <xf numFmtId="165" fontId="1" fillId="5" borderId="10" xfId="0" applyNumberFormat="1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 wrapText="1"/>
    </xf>
    <xf numFmtId="0" fontId="2" fillId="6" borderId="24" xfId="0" applyFont="1" applyFill="1" applyBorder="1" applyAlignment="1">
      <alignment horizontal="center" wrapText="1"/>
    </xf>
    <xf numFmtId="166" fontId="1" fillId="5" borderId="0" xfId="0" applyNumberFormat="1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 wrapText="1"/>
    </xf>
    <xf numFmtId="165" fontId="2" fillId="6" borderId="30" xfId="0" applyNumberFormat="1" applyFont="1" applyFill="1" applyBorder="1" applyAlignment="1">
      <alignment horizontal="center" wrapText="1"/>
    </xf>
    <xf numFmtId="3" fontId="0" fillId="5" borderId="0" xfId="0" applyNumberForma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67" fontId="5" fillId="9" borderId="0" xfId="0" applyNumberFormat="1" applyFont="1" applyFill="1" applyBorder="1" applyAlignment="1" applyProtection="1">
      <alignment horizontal="center" vertical="top"/>
    </xf>
    <xf numFmtId="166" fontId="0" fillId="9" borderId="0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 wrapText="1"/>
    </xf>
    <xf numFmtId="165" fontId="2" fillId="6" borderId="14" xfId="0" applyNumberFormat="1" applyFont="1" applyFill="1" applyBorder="1" applyAlignment="1">
      <alignment horizontal="center" wrapText="1"/>
    </xf>
    <xf numFmtId="0" fontId="2" fillId="6" borderId="32" xfId="0" applyFont="1" applyFill="1" applyBorder="1" applyAlignment="1">
      <alignment horizontal="center" wrapText="1"/>
    </xf>
    <xf numFmtId="167" fontId="0" fillId="9" borderId="0" xfId="0" applyNumberFormat="1" applyFill="1" applyBorder="1" applyProtection="1"/>
    <xf numFmtId="165" fontId="1" fillId="5" borderId="34" xfId="0" applyNumberFormat="1" applyFont="1" applyFill="1" applyBorder="1" applyAlignment="1">
      <alignment horizontal="center"/>
    </xf>
    <xf numFmtId="0" fontId="0" fillId="0" borderId="0" xfId="0" applyBorder="1"/>
    <xf numFmtId="165" fontId="0" fillId="0" borderId="34" xfId="0" applyNumberFormat="1" applyFont="1" applyFill="1" applyBorder="1" applyAlignment="1">
      <alignment horizontal="center"/>
    </xf>
    <xf numFmtId="165" fontId="0" fillId="5" borderId="34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167" fontId="0" fillId="0" borderId="5" xfId="0" applyNumberFormat="1" applyFill="1" applyBorder="1" applyProtection="1"/>
    <xf numFmtId="167" fontId="5" fillId="2" borderId="5" xfId="0" applyNumberFormat="1" applyFont="1" applyFill="1" applyBorder="1" applyAlignment="1" applyProtection="1">
      <alignment horizontal="center" vertical="top"/>
    </xf>
    <xf numFmtId="166" fontId="0" fillId="2" borderId="5" xfId="0" applyNumberFormat="1" applyFont="1" applyFill="1" applyBorder="1" applyAlignment="1">
      <alignment horizontal="center"/>
    </xf>
    <xf numFmtId="0" fontId="0" fillId="0" borderId="5" xfId="0" applyBorder="1"/>
    <xf numFmtId="165" fontId="0" fillId="2" borderId="36" xfId="0" applyNumberFormat="1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 wrapText="1"/>
    </xf>
    <xf numFmtId="169" fontId="0" fillId="0" borderId="38" xfId="0" applyNumberFormat="1" applyFill="1" applyBorder="1" applyProtection="1"/>
    <xf numFmtId="169" fontId="0" fillId="0" borderId="39" xfId="0" applyNumberFormat="1" applyFill="1" applyBorder="1" applyProtection="1"/>
    <xf numFmtId="169" fontId="0" fillId="9" borderId="38" xfId="0" applyNumberFormat="1" applyFill="1" applyBorder="1" applyProtection="1"/>
    <xf numFmtId="165" fontId="0" fillId="5" borderId="40" xfId="0" applyNumberFormat="1" applyFont="1" applyFill="1" applyBorder="1" applyAlignment="1">
      <alignment horizontal="center" wrapText="1"/>
    </xf>
    <xf numFmtId="165" fontId="0" fillId="5" borderId="3" xfId="0" applyNumberFormat="1" applyFont="1" applyFill="1" applyBorder="1" applyAlignment="1">
      <alignment horizontal="center" wrapText="1"/>
    </xf>
    <xf numFmtId="0" fontId="0" fillId="5" borderId="41" xfId="0" quotePrefix="1" applyFont="1" applyFill="1" applyBorder="1" applyAlignment="1">
      <alignment horizontal="center"/>
    </xf>
    <xf numFmtId="165" fontId="0" fillId="0" borderId="33" xfId="0" applyNumberFormat="1" applyFont="1" applyFill="1" applyBorder="1" applyAlignment="1">
      <alignment horizontal="center" wrapText="1"/>
    </xf>
    <xf numFmtId="0" fontId="0" fillId="0" borderId="34" xfId="0" applyNumberFormat="1" applyFont="1" applyFill="1" applyBorder="1" applyAlignment="1">
      <alignment horizontal="center"/>
    </xf>
    <xf numFmtId="165" fontId="0" fillId="5" borderId="33" xfId="0" applyNumberFormat="1" applyFont="1" applyFill="1" applyBorder="1" applyAlignment="1">
      <alignment horizontal="center" wrapText="1"/>
    </xf>
    <xf numFmtId="0" fontId="0" fillId="5" borderId="34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165" fontId="0" fillId="2" borderId="33" xfId="0" applyNumberFormat="1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/>
    </xf>
    <xf numFmtId="165" fontId="0" fillId="2" borderId="35" xfId="0" applyNumberFormat="1" applyFont="1" applyFill="1" applyBorder="1" applyAlignment="1">
      <alignment horizontal="center" wrapText="1"/>
    </xf>
    <xf numFmtId="165" fontId="0" fillId="2" borderId="5" xfId="0" applyNumberFormat="1" applyFont="1" applyFill="1" applyBorder="1" applyAlignment="1">
      <alignment horizontal="center" wrapText="1"/>
    </xf>
    <xf numFmtId="0" fontId="0" fillId="2" borderId="36" xfId="0" applyFont="1" applyFill="1" applyBorder="1" applyAlignment="1">
      <alignment horizontal="center"/>
    </xf>
    <xf numFmtId="165" fontId="0" fillId="5" borderId="40" xfId="0" applyNumberFormat="1" applyFont="1" applyFill="1" applyBorder="1" applyAlignment="1">
      <alignment horizontal="center"/>
    </xf>
    <xf numFmtId="165" fontId="0" fillId="5" borderId="3" xfId="0" applyNumberFormat="1" applyFont="1" applyFill="1" applyBorder="1" applyAlignment="1">
      <alignment horizontal="center"/>
    </xf>
    <xf numFmtId="0" fontId="0" fillId="5" borderId="41" xfId="0" applyFont="1" applyFill="1" applyBorder="1" applyAlignment="1">
      <alignment horizontal="center"/>
    </xf>
    <xf numFmtId="165" fontId="0" fillId="0" borderId="33" xfId="0" applyNumberFormat="1" applyFont="1" applyFill="1" applyBorder="1" applyAlignment="1">
      <alignment horizontal="center"/>
    </xf>
    <xf numFmtId="165" fontId="0" fillId="5" borderId="33" xfId="0" applyNumberFormat="1" applyFont="1" applyFill="1" applyBorder="1" applyAlignment="1">
      <alignment horizontal="center"/>
    </xf>
    <xf numFmtId="165" fontId="0" fillId="2" borderId="33" xfId="0" applyNumberFormat="1" applyFont="1" applyFill="1" applyBorder="1" applyAlignment="1">
      <alignment horizontal="center"/>
    </xf>
    <xf numFmtId="165" fontId="0" fillId="2" borderId="35" xfId="0" applyNumberFormat="1" applyFont="1" applyFill="1" applyBorder="1" applyAlignment="1">
      <alignment horizontal="center"/>
    </xf>
    <xf numFmtId="165" fontId="0" fillId="2" borderId="5" xfId="0" applyNumberFormat="1" applyFont="1" applyFill="1" applyBorder="1" applyAlignment="1">
      <alignment horizontal="center"/>
    </xf>
    <xf numFmtId="0" fontId="0" fillId="5" borderId="40" xfId="0" quotePrefix="1" applyNumberFormat="1" applyFont="1" applyFill="1" applyBorder="1" applyAlignment="1">
      <alignment horizontal="center"/>
    </xf>
    <xf numFmtId="166" fontId="0" fillId="5" borderId="3" xfId="0" quotePrefix="1" applyNumberFormat="1" applyFont="1" applyFill="1" applyBorder="1" applyAlignment="1">
      <alignment horizontal="center"/>
    </xf>
    <xf numFmtId="0" fontId="0" fillId="5" borderId="41" xfId="0" applyFont="1" applyFill="1" applyBorder="1"/>
    <xf numFmtId="166" fontId="0" fillId="0" borderId="33" xfId="0" quotePrefix="1" applyNumberFormat="1" applyFont="1" applyFill="1" applyBorder="1" applyAlignment="1">
      <alignment horizontal="center"/>
    </xf>
    <xf numFmtId="0" fontId="0" fillId="0" borderId="34" xfId="0" applyFont="1" applyFill="1" applyBorder="1"/>
    <xf numFmtId="166" fontId="0" fillId="5" borderId="33" xfId="0" applyNumberFormat="1" applyFont="1" applyFill="1" applyBorder="1" applyAlignment="1">
      <alignment horizontal="center"/>
    </xf>
    <xf numFmtId="0" fontId="0" fillId="5" borderId="34" xfId="0" applyFont="1" applyFill="1" applyBorder="1"/>
    <xf numFmtId="166" fontId="0" fillId="0" borderId="33" xfId="0" applyNumberFormat="1" applyFont="1" applyFill="1" applyBorder="1" applyAlignment="1">
      <alignment horizontal="center"/>
    </xf>
    <xf numFmtId="3" fontId="0" fillId="5" borderId="0" xfId="0" applyNumberFormat="1" applyFill="1" applyBorder="1"/>
    <xf numFmtId="0" fontId="10" fillId="7" borderId="34" xfId="0" applyFont="1" applyFill="1" applyBorder="1" applyAlignment="1">
      <alignment vertical="top" wrapText="1"/>
    </xf>
    <xf numFmtId="166" fontId="0" fillId="2" borderId="33" xfId="0" applyNumberFormat="1" applyFont="1" applyFill="1" applyBorder="1" applyAlignment="1">
      <alignment horizontal="center"/>
    </xf>
    <xf numFmtId="0" fontId="0" fillId="2" borderId="34" xfId="0" applyFont="1" applyFill="1" applyBorder="1"/>
    <xf numFmtId="166" fontId="0" fillId="2" borderId="35" xfId="0" applyNumberFormat="1" applyFont="1" applyFill="1" applyBorder="1" applyAlignment="1">
      <alignment horizontal="center"/>
    </xf>
    <xf numFmtId="0" fontId="0" fillId="2" borderId="36" xfId="0" applyFont="1" applyFill="1" applyBorder="1"/>
    <xf numFmtId="165" fontId="0" fillId="5" borderId="41" xfId="0" applyNumberFormat="1" applyFont="1" applyFill="1" applyBorder="1" applyAlignment="1">
      <alignment horizontal="center"/>
    </xf>
    <xf numFmtId="165" fontId="0" fillId="0" borderId="35" xfId="0" applyNumberFormat="1" applyFont="1" applyFill="1" applyBorder="1" applyAlignment="1">
      <alignment horizontal="center" wrapText="1"/>
    </xf>
    <xf numFmtId="165" fontId="0" fillId="0" borderId="36" xfId="0" applyNumberFormat="1" applyFont="1" applyFill="1" applyBorder="1" applyAlignment="1">
      <alignment horizontal="center"/>
    </xf>
    <xf numFmtId="165" fontId="0" fillId="0" borderId="3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7" fontId="5" fillId="9" borderId="0" xfId="0" applyNumberFormat="1" applyFont="1" applyFill="1" applyProtection="1"/>
    <xf numFmtId="167" fontId="0" fillId="9" borderId="0" xfId="0" applyNumberFormat="1" applyFill="1" applyProtection="1"/>
    <xf numFmtId="0" fontId="0" fillId="9" borderId="0" xfId="0" applyFill="1" applyBorder="1"/>
    <xf numFmtId="169" fontId="0" fillId="9" borderId="42" xfId="0" applyNumberFormat="1" applyFill="1" applyBorder="1" applyProtection="1"/>
    <xf numFmtId="167" fontId="0" fillId="9" borderId="16" xfId="0" applyNumberFormat="1" applyFill="1" applyBorder="1" applyProtection="1"/>
    <xf numFmtId="167" fontId="5" fillId="9" borderId="16" xfId="0" applyNumberFormat="1" applyFont="1" applyFill="1" applyBorder="1" applyAlignment="1" applyProtection="1">
      <alignment horizontal="center" vertical="top"/>
    </xf>
    <xf numFmtId="166" fontId="0" fillId="9" borderId="16" xfId="0" applyNumberFormat="1" applyFont="1" applyFill="1" applyBorder="1" applyAlignment="1">
      <alignment horizontal="center"/>
    </xf>
    <xf numFmtId="0" fontId="0" fillId="9" borderId="16" xfId="0" applyFill="1" applyBorder="1"/>
    <xf numFmtId="165" fontId="0" fillId="9" borderId="42" xfId="0" applyNumberFormat="1" applyFont="1" applyFill="1" applyBorder="1" applyAlignment="1">
      <alignment horizontal="center"/>
    </xf>
    <xf numFmtId="165" fontId="0" fillId="9" borderId="43" xfId="0" applyNumberFormat="1" applyFont="1" applyFill="1" applyBorder="1" applyAlignment="1">
      <alignment horizontal="center"/>
    </xf>
    <xf numFmtId="169" fontId="0" fillId="2" borderId="38" xfId="0" applyNumberFormat="1" applyFill="1" applyBorder="1" applyProtection="1"/>
    <xf numFmtId="0" fontId="2" fillId="3" borderId="2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165" fontId="0" fillId="5" borderId="9" xfId="0" applyNumberFormat="1" applyFont="1" applyFill="1" applyBorder="1" applyAlignment="1">
      <alignment horizontal="center" wrapText="1"/>
    </xf>
    <xf numFmtId="0" fontId="0" fillId="5" borderId="8" xfId="0" quotePrefix="1" applyFont="1" applyFill="1" applyBorder="1" applyAlignment="1">
      <alignment horizontal="center"/>
    </xf>
    <xf numFmtId="165" fontId="0" fillId="9" borderId="17" xfId="0" applyNumberFormat="1" applyFont="1" applyFill="1" applyBorder="1" applyAlignment="1">
      <alignment horizontal="center" wrapText="1"/>
    </xf>
    <xf numFmtId="165" fontId="0" fillId="9" borderId="16" xfId="0" applyNumberFormat="1" applyFont="1" applyFill="1" applyBorder="1" applyAlignment="1">
      <alignment horizontal="center" wrapText="1"/>
    </xf>
    <xf numFmtId="0" fontId="0" fillId="9" borderId="18" xfId="0" applyFont="1" applyFill="1" applyBorder="1" applyAlignment="1">
      <alignment horizontal="center"/>
    </xf>
    <xf numFmtId="165" fontId="0" fillId="5" borderId="9" xfId="0" applyNumberFormat="1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165" fontId="0" fillId="9" borderId="17" xfId="0" applyNumberFormat="1" applyFont="1" applyFill="1" applyBorder="1" applyAlignment="1">
      <alignment horizontal="center"/>
    </xf>
    <xf numFmtId="165" fontId="0" fillId="9" borderId="16" xfId="0" applyNumberFormat="1" applyFont="1" applyFill="1" applyBorder="1" applyAlignment="1">
      <alignment horizontal="center"/>
    </xf>
    <xf numFmtId="0" fontId="0" fillId="5" borderId="9" xfId="0" quotePrefix="1" applyNumberFormat="1" applyFont="1" applyFill="1" applyBorder="1" applyAlignment="1">
      <alignment horizontal="center"/>
    </xf>
    <xf numFmtId="0" fontId="0" fillId="5" borderId="8" xfId="0" applyFont="1" applyFill="1" applyBorder="1"/>
    <xf numFmtId="166" fontId="0" fillId="9" borderId="17" xfId="0" applyNumberFormat="1" applyFont="1" applyFill="1" applyBorder="1" applyAlignment="1">
      <alignment horizontal="center"/>
    </xf>
    <xf numFmtId="0" fontId="0" fillId="9" borderId="18" xfId="0" applyFont="1" applyFill="1" applyBorder="1"/>
    <xf numFmtId="165" fontId="0" fillId="5" borderId="8" xfId="0" applyNumberFormat="1" applyFont="1" applyFill="1" applyBorder="1" applyAlignment="1">
      <alignment horizontal="center"/>
    </xf>
    <xf numFmtId="0" fontId="0" fillId="9" borderId="17" xfId="0" applyFill="1" applyBorder="1"/>
    <xf numFmtId="0" fontId="0" fillId="9" borderId="18" xfId="0" applyFill="1" applyBorder="1"/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wrapText="1"/>
    </xf>
    <xf numFmtId="0" fontId="2" fillId="6" borderId="15" xfId="0" applyFont="1" applyFill="1" applyBorder="1" applyAlignment="1">
      <alignment horizontal="center" wrapText="1"/>
    </xf>
    <xf numFmtId="169" fontId="0" fillId="9" borderId="45" xfId="0" applyNumberFormat="1" applyFill="1" applyBorder="1" applyProtection="1"/>
    <xf numFmtId="167" fontId="5" fillId="9" borderId="0" xfId="0" applyNumberFormat="1" applyFont="1" applyFill="1" applyBorder="1" applyProtection="1"/>
    <xf numFmtId="169" fontId="0" fillId="2" borderId="45" xfId="0" applyNumberFormat="1" applyFill="1" applyBorder="1" applyProtection="1"/>
    <xf numFmtId="169" fontId="0" fillId="2" borderId="46" xfId="0" applyNumberFormat="1" applyFill="1" applyBorder="1" applyProtection="1"/>
    <xf numFmtId="167" fontId="0" fillId="0" borderId="16" xfId="0" applyNumberFormat="1" applyFill="1" applyBorder="1" applyProtection="1"/>
    <xf numFmtId="167" fontId="5" fillId="2" borderId="16" xfId="0" applyNumberFormat="1" applyFont="1" applyFill="1" applyBorder="1" applyAlignment="1" applyProtection="1">
      <alignment horizontal="center" vertical="top"/>
    </xf>
    <xf numFmtId="0" fontId="0" fillId="0" borderId="16" xfId="0" applyBorder="1"/>
    <xf numFmtId="165" fontId="0" fillId="2" borderId="18" xfId="0" applyNumberFormat="1" applyFont="1" applyFill="1" applyBorder="1" applyAlignment="1">
      <alignment horizontal="center"/>
    </xf>
    <xf numFmtId="14" fontId="0" fillId="9" borderId="38" xfId="0" applyNumberFormat="1" applyFill="1" applyBorder="1" applyProtection="1"/>
    <xf numFmtId="14" fontId="0" fillId="2" borderId="38" xfId="0" applyNumberFormat="1" applyFill="1" applyBorder="1" applyProtection="1"/>
    <xf numFmtId="14" fontId="0" fillId="9" borderId="42" xfId="0" applyNumberFormat="1" applyFill="1" applyBorder="1" applyProtection="1"/>
    <xf numFmtId="14" fontId="0" fillId="0" borderId="0" xfId="0" applyNumberFormat="1"/>
    <xf numFmtId="168" fontId="0" fillId="5" borderId="0" xfId="0" applyNumberForma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68" fontId="5" fillId="10" borderId="0" xfId="0" applyNumberFormat="1" applyFont="1" applyFill="1"/>
    <xf numFmtId="14" fontId="0" fillId="5" borderId="38" xfId="0" applyNumberFormat="1" applyFill="1" applyBorder="1" applyProtection="1"/>
    <xf numFmtId="14" fontId="0" fillId="5" borderId="42" xfId="0" applyNumberFormat="1" applyFill="1" applyBorder="1" applyProtection="1"/>
    <xf numFmtId="165" fontId="0" fillId="5" borderId="43" xfId="0" applyNumberFormat="1" applyFont="1" applyFill="1" applyBorder="1" applyAlignment="1">
      <alignment horizontal="center"/>
    </xf>
    <xf numFmtId="0" fontId="0" fillId="5" borderId="18" xfId="0" applyFill="1" applyBorder="1"/>
    <xf numFmtId="165" fontId="2" fillId="5" borderId="42" xfId="0" applyNumberFormat="1" applyFont="1" applyFill="1" applyBorder="1" applyAlignment="1">
      <alignment horizontal="center"/>
    </xf>
    <xf numFmtId="168" fontId="5" fillId="5" borderId="0" xfId="0" applyNumberFormat="1" applyFont="1" applyFill="1"/>
    <xf numFmtId="0" fontId="11" fillId="0" borderId="0" xfId="0" applyFont="1" applyFill="1" applyAlignment="1">
      <alignment horizontal="right" vertical="top" wrapText="1" indent="10"/>
    </xf>
    <xf numFmtId="2" fontId="0" fillId="5" borderId="0" xfId="0" applyNumberFormat="1" applyFill="1" applyBorder="1"/>
    <xf numFmtId="2" fontId="0" fillId="0" borderId="0" xfId="0" applyNumberFormat="1" applyBorder="1"/>
    <xf numFmtId="0" fontId="2" fillId="6" borderId="48" xfId="0" applyFont="1" applyFill="1" applyBorder="1" applyAlignment="1">
      <alignment horizontal="center" wrapText="1"/>
    </xf>
    <xf numFmtId="0" fontId="0" fillId="5" borderId="49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2">
    <cellStyle name="Komma 2" xfId="3"/>
    <cellStyle name="Komma 3" xfId="2"/>
    <cellStyle name="Normal" xfId="0" builtinId="0"/>
    <cellStyle name="Normal 2" xfId="4"/>
    <cellStyle name="Normal 3" xfId="5"/>
    <cellStyle name="Normal 4" xfId="1"/>
    <cellStyle name="Normal 5" xfId="7"/>
    <cellStyle name="Normal 6" xfId="8"/>
    <cellStyle name="Normal 7" xfId="9"/>
    <cellStyle name="Normal 8" xfId="10"/>
    <cellStyle name="Normal 9" xfId="11"/>
    <cellStyle name="Pro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="90" zoomScaleNormal="90" workbookViewId="0">
      <selection activeCell="AB6" sqref="AB6"/>
    </sheetView>
  </sheetViews>
  <sheetFormatPr defaultRowHeight="15" x14ac:dyDescent="0.25"/>
  <cols>
    <col min="1" max="1" width="16.140625" customWidth="1"/>
    <col min="2" max="2" width="10.7109375" customWidth="1"/>
    <col min="3" max="3" width="10.28515625" customWidth="1"/>
    <col min="4" max="5" width="0" hidden="1" customWidth="1"/>
    <col min="6" max="6" width="11.5703125" customWidth="1"/>
    <col min="7" max="8" width="10" customWidth="1"/>
    <col min="10" max="10" width="9.5703125" customWidth="1"/>
    <col min="14" max="14" width="10.28515625" customWidth="1"/>
    <col min="15" max="15" width="10" customWidth="1"/>
    <col min="16" max="16" width="10.85546875" customWidth="1"/>
    <col min="18" max="18" width="9.7109375" customWidth="1"/>
    <col min="19" max="19" width="10.140625" customWidth="1"/>
    <col min="20" max="20" width="12.7109375" customWidth="1"/>
    <col min="21" max="21" width="9.140625" style="1" customWidth="1"/>
    <col min="22" max="22" width="9.140625" hidden="1" customWidth="1"/>
    <col min="23" max="23" width="10.42578125" hidden="1" customWidth="1"/>
    <col min="24" max="24" width="10.140625" customWidth="1"/>
    <col min="25" max="25" width="11.28515625" bestFit="1" customWidth="1"/>
  </cols>
  <sheetData>
    <row r="1" spans="1:29" ht="28.5" x14ac:dyDescent="0.45">
      <c r="A1" s="77" t="s">
        <v>72</v>
      </c>
      <c r="B1" s="78"/>
      <c r="C1" s="78"/>
      <c r="D1" s="78"/>
      <c r="E1" s="78"/>
      <c r="F1" s="78"/>
      <c r="G1" s="78"/>
      <c r="H1" s="79"/>
    </row>
    <row r="2" spans="1:29" ht="28.5" x14ac:dyDescent="0.45">
      <c r="A2" s="83" t="s">
        <v>78</v>
      </c>
      <c r="B2" s="78"/>
      <c r="C2" s="78"/>
      <c r="D2" s="78"/>
      <c r="E2" s="78"/>
      <c r="F2" s="78"/>
      <c r="G2" s="78"/>
      <c r="H2" s="79"/>
    </row>
    <row r="4" spans="1:29" ht="15.75" thickBot="1" x14ac:dyDescent="0.3"/>
    <row r="5" spans="1:29" ht="60.75" thickBot="1" x14ac:dyDescent="0.3">
      <c r="A5" s="33"/>
      <c r="B5" s="504" t="s">
        <v>1</v>
      </c>
      <c r="C5" s="505" t="s">
        <v>2</v>
      </c>
      <c r="D5" s="505"/>
      <c r="E5" s="505"/>
      <c r="F5" s="505" t="s">
        <v>6</v>
      </c>
      <c r="G5" s="505" t="s">
        <v>8</v>
      </c>
      <c r="H5" s="506" t="s">
        <v>6</v>
      </c>
      <c r="I5" s="43"/>
      <c r="J5" s="520" t="s">
        <v>20</v>
      </c>
      <c r="K5" s="521"/>
      <c r="L5" s="522"/>
      <c r="M5" s="45"/>
      <c r="N5" s="520" t="s">
        <v>27</v>
      </c>
      <c r="O5" s="521"/>
      <c r="P5" s="522"/>
      <c r="Q5" s="1"/>
      <c r="R5" s="523" t="s">
        <v>17</v>
      </c>
      <c r="S5" s="524"/>
      <c r="T5" s="507" t="s">
        <v>24</v>
      </c>
      <c r="U5" s="43"/>
      <c r="V5" s="1"/>
      <c r="W5" s="525" t="s">
        <v>35</v>
      </c>
      <c r="X5" s="526"/>
    </row>
    <row r="6" spans="1:29" ht="105.75" thickBot="1" x14ac:dyDescent="0.3">
      <c r="A6" s="405" t="s">
        <v>12</v>
      </c>
      <c r="B6" s="391" t="s">
        <v>15</v>
      </c>
      <c r="C6" s="391" t="s">
        <v>3</v>
      </c>
      <c r="D6" s="391" t="s">
        <v>65</v>
      </c>
      <c r="E6" s="391" t="s">
        <v>66</v>
      </c>
      <c r="F6" s="392" t="s">
        <v>15</v>
      </c>
      <c r="G6" s="391" t="s">
        <v>4</v>
      </c>
      <c r="H6" s="393" t="s">
        <v>7</v>
      </c>
      <c r="I6" s="44"/>
      <c r="J6" s="150" t="s">
        <v>10</v>
      </c>
      <c r="K6" s="463" t="s">
        <v>16</v>
      </c>
      <c r="L6" s="464" t="s">
        <v>18</v>
      </c>
      <c r="M6" s="375"/>
      <c r="N6" s="150" t="s">
        <v>11</v>
      </c>
      <c r="O6" s="463" t="s">
        <v>41</v>
      </c>
      <c r="P6" s="464" t="s">
        <v>19</v>
      </c>
      <c r="Q6" s="185"/>
      <c r="R6" s="146" t="s">
        <v>22</v>
      </c>
      <c r="S6" s="126" t="s">
        <v>21</v>
      </c>
      <c r="T6" s="147" t="s">
        <v>23</v>
      </c>
      <c r="U6" s="43"/>
      <c r="V6" s="1"/>
      <c r="W6" s="518" t="s">
        <v>29</v>
      </c>
      <c r="X6" s="151" t="s">
        <v>30</v>
      </c>
    </row>
    <row r="7" spans="1:29" x14ac:dyDescent="0.25">
      <c r="A7" s="509">
        <v>42948</v>
      </c>
      <c r="B7" s="369">
        <v>14.106</v>
      </c>
      <c r="C7" s="369">
        <v>14.363</v>
      </c>
      <c r="D7" s="188">
        <f>B7-B7*0.1</f>
        <v>12.695399999999999</v>
      </c>
      <c r="E7" s="188">
        <f>B7+B7*0.1</f>
        <v>15.5166</v>
      </c>
      <c r="F7" s="381">
        <f>IF(C7&lt;D7,D7,IF(C7&gt;E7,E7,C7))</f>
        <v>14.363</v>
      </c>
      <c r="G7" s="370">
        <v>743.69</v>
      </c>
      <c r="H7" s="395">
        <f t="shared" ref="H7:H34" si="0">(F7*G7)/100000</f>
        <v>0.10681619469999999</v>
      </c>
      <c r="I7" s="52"/>
      <c r="J7" s="465">
        <f>ROUND(ROUND(F7*0.995,3)*(G7/100000),4)</f>
        <v>0.10630000000000001</v>
      </c>
      <c r="K7" s="410">
        <f t="shared" ref="K7" si="1">ROUND(ROUND(F7*0.98,3)*(G7/100000),4)</f>
        <v>0.1047</v>
      </c>
      <c r="L7" s="466" t="str">
        <f>IF(ISNUMBER(R7),ROUND(ROUND(R7,3)*(G7/100000),4),"")</f>
        <v/>
      </c>
      <c r="M7" s="345"/>
      <c r="N7" s="470">
        <f t="shared" ref="N7:N37" si="2">ROUND(ROUND(F7*1.005,3)*(G7/100000),4)</f>
        <v>0.1074</v>
      </c>
      <c r="O7" s="423">
        <f>ROUND(ROUND(F7*1.03,3)*(G7/100000),4)</f>
        <v>0.11</v>
      </c>
      <c r="P7" s="471" t="str">
        <f t="shared" ref="P7:P33" si="3">IF(ISNUMBER(S7),ROUND(ROUND(S7,3)*(G7/100000),4),"")</f>
        <v/>
      </c>
      <c r="Q7" s="186"/>
      <c r="R7" s="474"/>
      <c r="S7" s="431"/>
      <c r="T7" s="475" t="s">
        <v>42</v>
      </c>
      <c r="U7" s="52"/>
      <c r="V7" s="222"/>
      <c r="W7" s="409">
        <f t="shared" ref="W7:W37" si="4">IF(T7="Green zone",MIN(J7,L7),IF(V7="Upper",MIN(K7,L7),IF(V7="Lower",MIN(J7,L7))))</f>
        <v>0.10630000000000001</v>
      </c>
      <c r="X7" s="478">
        <f t="shared" ref="X7:X37" si="5">IF(T7="Green zone",MAX(N7,P7),IF(V7="Upper",MAX(N7,P7),IF(V7="Lower",MAX(O7,P7))))</f>
        <v>0.1074</v>
      </c>
    </row>
    <row r="8" spans="1:29" x14ac:dyDescent="0.25">
      <c r="A8" s="500">
        <v>42949</v>
      </c>
      <c r="B8" s="368">
        <v>13.865</v>
      </c>
      <c r="C8" s="368">
        <v>14.25</v>
      </c>
      <c r="D8" s="203">
        <f t="shared" ref="D8:D37" si="6">B8-B8*0.1</f>
        <v>12.4785</v>
      </c>
      <c r="E8" s="203">
        <f t="shared" ref="E8:E37" si="7">B8+B8*0.1</f>
        <v>15.2515</v>
      </c>
      <c r="F8" s="38">
        <f t="shared" ref="F8:F37" si="8">IF(C8&lt;D8,D8,IF(C8&gt;E8,E8,C8))</f>
        <v>14.25</v>
      </c>
      <c r="G8" s="396">
        <v>743.84</v>
      </c>
      <c r="H8" s="397">
        <f>(F8*G8)/100000</f>
        <v>0.10599720000000001</v>
      </c>
      <c r="I8" s="186"/>
      <c r="J8" s="56">
        <f>ROUND(ROUND(F8*0.995,3)*(G8/100000),4)</f>
        <v>0.1055</v>
      </c>
      <c r="K8" s="315">
        <f>ROUND(ROUND(F8*0.97,3)*(G8/100000),4)</f>
        <v>0.1028</v>
      </c>
      <c r="L8" s="204" t="str">
        <f t="shared" ref="L8:L35" si="9">IF(ISNUMBER(R8),ROUND(ROUND(R8,3)*(G8/100000),4),"")</f>
        <v/>
      </c>
      <c r="M8" s="345"/>
      <c r="N8" s="55">
        <f t="shared" si="2"/>
        <v>0.1065</v>
      </c>
      <c r="O8" s="37">
        <f>ROUND(ROUND(F8*1.03,3)*(G8/100000),4)</f>
        <v>0.10920000000000001</v>
      </c>
      <c r="P8" s="41" t="str">
        <f t="shared" si="3"/>
        <v/>
      </c>
      <c r="Q8" s="346"/>
      <c r="R8" s="227"/>
      <c r="S8" s="74"/>
      <c r="T8" s="116" t="s">
        <v>43</v>
      </c>
      <c r="U8" s="52"/>
      <c r="V8" s="222" t="s">
        <v>36</v>
      </c>
      <c r="W8" s="412">
        <f t="shared" si="4"/>
        <v>0.1028</v>
      </c>
      <c r="X8" s="47">
        <f t="shared" si="5"/>
        <v>0.1065</v>
      </c>
      <c r="Y8" s="185"/>
      <c r="Z8" s="185"/>
      <c r="AA8" s="185"/>
      <c r="AB8" s="185"/>
      <c r="AC8" s="185"/>
    </row>
    <row r="9" spans="1:29" s="183" customFormat="1" x14ac:dyDescent="0.25">
      <c r="A9" s="509">
        <v>42950</v>
      </c>
      <c r="B9" s="369">
        <v>13.773999999999999</v>
      </c>
      <c r="C9" s="369">
        <v>13.625</v>
      </c>
      <c r="D9" s="336">
        <f t="shared" si="6"/>
        <v>12.396599999999999</v>
      </c>
      <c r="E9" s="336">
        <f t="shared" si="7"/>
        <v>15.151399999999999</v>
      </c>
      <c r="F9" s="89">
        <f t="shared" si="8"/>
        <v>13.625</v>
      </c>
      <c r="G9" s="370">
        <v>743.81</v>
      </c>
      <c r="H9" s="398">
        <f t="shared" si="0"/>
        <v>0.10134411249999999</v>
      </c>
      <c r="I9" s="184"/>
      <c r="J9" s="94">
        <f t="shared" ref="J9:J37" si="10">ROUND(ROUND(F9*0.995,3)*(G9/100000),4)</f>
        <v>0.1008</v>
      </c>
      <c r="K9" s="316">
        <f t="shared" ref="K9:K37" si="11">ROUND(ROUND(F9*0.97,3)*(G9/100000),4)</f>
        <v>9.8299999999999998E-2</v>
      </c>
      <c r="L9" s="97" t="str">
        <f t="shared" si="9"/>
        <v/>
      </c>
      <c r="M9" s="95"/>
      <c r="N9" s="98">
        <f t="shared" si="2"/>
        <v>0.1018</v>
      </c>
      <c r="O9" s="95">
        <f t="shared" ref="O9:O37" si="12">ROUND(ROUND(F9*1.03,3)*(G9/100000),4)</f>
        <v>0.10440000000000001</v>
      </c>
      <c r="P9" s="97" t="str">
        <f t="shared" si="3"/>
        <v/>
      </c>
      <c r="Q9" s="184"/>
      <c r="R9" s="101"/>
      <c r="S9" s="89"/>
      <c r="T9" s="115" t="s">
        <v>43</v>
      </c>
      <c r="U9" s="52"/>
      <c r="V9" s="370" t="s">
        <v>36</v>
      </c>
      <c r="W9" s="414">
        <f t="shared" si="4"/>
        <v>9.8299999999999998E-2</v>
      </c>
      <c r="X9" s="91">
        <f t="shared" si="5"/>
        <v>0.1018</v>
      </c>
      <c r="Y9" s="185"/>
      <c r="Z9" s="185"/>
      <c r="AA9" s="185"/>
      <c r="AB9" s="185"/>
      <c r="AC9" s="185"/>
    </row>
    <row r="10" spans="1:29" x14ac:dyDescent="0.25">
      <c r="A10" s="500">
        <v>42951</v>
      </c>
      <c r="B10" s="368">
        <v>13.82</v>
      </c>
      <c r="C10" s="368">
        <v>14.263</v>
      </c>
      <c r="D10" s="337">
        <f t="shared" si="6"/>
        <v>12.438000000000001</v>
      </c>
      <c r="E10" s="337">
        <f t="shared" si="7"/>
        <v>15.202</v>
      </c>
      <c r="F10" s="38">
        <f t="shared" si="8"/>
        <v>14.263</v>
      </c>
      <c r="G10" s="396">
        <v>743.88</v>
      </c>
      <c r="H10" s="397">
        <f>(F10*G10)/100000</f>
        <v>0.10609960440000001</v>
      </c>
      <c r="I10" s="186"/>
      <c r="J10" s="56">
        <f>ROUND(ROUND(F10*0.995,3)*(G10/100000),4)</f>
        <v>0.1056</v>
      </c>
      <c r="K10" s="315">
        <f t="shared" si="11"/>
        <v>0.10290000000000001</v>
      </c>
      <c r="L10" s="41" t="str">
        <f t="shared" si="9"/>
        <v/>
      </c>
      <c r="M10" s="345"/>
      <c r="N10" s="55">
        <f t="shared" si="2"/>
        <v>0.1066</v>
      </c>
      <c r="O10" s="37">
        <f t="shared" si="12"/>
        <v>0.10929999999999999</v>
      </c>
      <c r="P10" s="41" t="str">
        <f t="shared" si="3"/>
        <v/>
      </c>
      <c r="Q10" s="346"/>
      <c r="R10" s="54"/>
      <c r="S10" s="38"/>
      <c r="T10" s="116" t="s">
        <v>42</v>
      </c>
      <c r="U10" s="52"/>
      <c r="V10" s="222"/>
      <c r="W10" s="412">
        <f t="shared" si="4"/>
        <v>0.1056</v>
      </c>
      <c r="X10" s="47">
        <f t="shared" si="5"/>
        <v>0.1066</v>
      </c>
    </row>
    <row r="11" spans="1:29" x14ac:dyDescent="0.25">
      <c r="A11" s="509">
        <v>42952</v>
      </c>
      <c r="B11" s="369">
        <v>13.906000000000001</v>
      </c>
      <c r="C11" s="369">
        <v>14.25</v>
      </c>
      <c r="D11" s="336">
        <f t="shared" si="6"/>
        <v>12.5154</v>
      </c>
      <c r="E11" s="336">
        <f t="shared" si="7"/>
        <v>15.296600000000002</v>
      </c>
      <c r="F11" s="89">
        <f t="shared" si="8"/>
        <v>14.25</v>
      </c>
      <c r="G11" s="370">
        <v>743.88</v>
      </c>
      <c r="H11" s="398">
        <f t="shared" si="0"/>
        <v>0.1060029</v>
      </c>
      <c r="I11" s="186"/>
      <c r="J11" s="94">
        <f t="shared" si="10"/>
        <v>0.1055</v>
      </c>
      <c r="K11" s="316">
        <f t="shared" si="11"/>
        <v>0.1028</v>
      </c>
      <c r="L11" s="97" t="str">
        <f t="shared" si="9"/>
        <v/>
      </c>
      <c r="M11" s="345"/>
      <c r="N11" s="98">
        <f t="shared" si="2"/>
        <v>0.1065</v>
      </c>
      <c r="O11" s="95">
        <f>ROUND(ROUND(F11*1.03,3)*(G11/100000),4)</f>
        <v>0.10920000000000001</v>
      </c>
      <c r="P11" s="97" t="str">
        <f t="shared" si="3"/>
        <v/>
      </c>
      <c r="Q11" s="186"/>
      <c r="R11" s="101"/>
      <c r="S11" s="503"/>
      <c r="T11" s="115" t="s">
        <v>42</v>
      </c>
      <c r="U11" s="52"/>
      <c r="V11" s="222"/>
      <c r="W11" s="414">
        <f t="shared" si="4"/>
        <v>0.1055</v>
      </c>
      <c r="X11" s="91">
        <f t="shared" si="5"/>
        <v>0.1065</v>
      </c>
    </row>
    <row r="12" spans="1:29" x14ac:dyDescent="0.25">
      <c r="A12" s="500">
        <v>42953</v>
      </c>
      <c r="B12" s="368">
        <v>13.906000000000001</v>
      </c>
      <c r="C12" s="368">
        <v>14.25</v>
      </c>
      <c r="D12" s="337">
        <f t="shared" si="6"/>
        <v>12.5154</v>
      </c>
      <c r="E12" s="337">
        <f t="shared" si="7"/>
        <v>15.296600000000002</v>
      </c>
      <c r="F12" s="38">
        <f t="shared" si="8"/>
        <v>14.25</v>
      </c>
      <c r="G12" s="396">
        <v>743.88</v>
      </c>
      <c r="H12" s="397">
        <f t="shared" si="0"/>
        <v>0.1060029</v>
      </c>
      <c r="I12" s="186"/>
      <c r="J12" s="56">
        <f t="shared" si="10"/>
        <v>0.1055</v>
      </c>
      <c r="K12" s="315">
        <f t="shared" si="11"/>
        <v>0.1028</v>
      </c>
      <c r="L12" s="47" t="str">
        <f t="shared" si="9"/>
        <v/>
      </c>
      <c r="M12" s="345"/>
      <c r="N12" s="55">
        <f t="shared" si="2"/>
        <v>0.1065</v>
      </c>
      <c r="O12" s="37">
        <f t="shared" si="12"/>
        <v>0.10920000000000001</v>
      </c>
      <c r="P12" s="41" t="str">
        <f t="shared" si="3"/>
        <v/>
      </c>
      <c r="Q12" s="346"/>
      <c r="R12" s="54"/>
      <c r="S12" s="38"/>
      <c r="T12" s="116" t="s">
        <v>43</v>
      </c>
      <c r="U12" s="52"/>
      <c r="V12" s="222" t="s">
        <v>76</v>
      </c>
      <c r="W12" s="412">
        <f t="shared" si="4"/>
        <v>0.1055</v>
      </c>
      <c r="X12" s="47">
        <f t="shared" si="5"/>
        <v>0.10920000000000001</v>
      </c>
      <c r="Y12" s="502"/>
    </row>
    <row r="13" spans="1:29" x14ac:dyDescent="0.25">
      <c r="A13" s="509">
        <v>42954</v>
      </c>
      <c r="B13" s="369">
        <v>13.926</v>
      </c>
      <c r="C13" s="369">
        <v>15.2</v>
      </c>
      <c r="D13" s="336">
        <f t="shared" si="6"/>
        <v>12.5334</v>
      </c>
      <c r="E13" s="336">
        <f t="shared" si="7"/>
        <v>15.3186</v>
      </c>
      <c r="F13" s="89">
        <f t="shared" si="8"/>
        <v>15.2</v>
      </c>
      <c r="G13" s="370">
        <v>743.84</v>
      </c>
      <c r="H13" s="398">
        <f t="shared" si="0"/>
        <v>0.11306368</v>
      </c>
      <c r="I13" s="186"/>
      <c r="J13" s="94">
        <f t="shared" si="10"/>
        <v>0.1125</v>
      </c>
      <c r="K13" s="316">
        <f t="shared" si="11"/>
        <v>0.10970000000000001</v>
      </c>
      <c r="L13" s="97" t="str">
        <f>IF(ISNUMBER(R13),ROUND(ROUND(R13,3)*(G13/100000),4),"")</f>
        <v/>
      </c>
      <c r="M13" s="345"/>
      <c r="N13" s="98">
        <f t="shared" si="2"/>
        <v>0.11360000000000001</v>
      </c>
      <c r="O13" s="95">
        <f t="shared" si="12"/>
        <v>0.11650000000000001</v>
      </c>
      <c r="P13" s="97">
        <f t="shared" si="3"/>
        <v>0.11899999999999999</v>
      </c>
      <c r="Q13" s="186"/>
      <c r="R13" s="101"/>
      <c r="S13" s="89">
        <v>16</v>
      </c>
      <c r="T13" s="115" t="s">
        <v>42</v>
      </c>
      <c r="U13" s="52"/>
      <c r="V13" s="370"/>
      <c r="W13" s="414">
        <f t="shared" si="4"/>
        <v>0.1125</v>
      </c>
      <c r="X13" s="91">
        <f t="shared" si="5"/>
        <v>0.11899999999999999</v>
      </c>
      <c r="Y13" s="502"/>
    </row>
    <row r="14" spans="1:29" x14ac:dyDescent="0.25">
      <c r="A14" s="500">
        <v>42955</v>
      </c>
      <c r="B14" s="368">
        <v>14.474</v>
      </c>
      <c r="C14" s="368">
        <v>15.141</v>
      </c>
      <c r="D14" s="337">
        <f t="shared" si="6"/>
        <v>13.0266</v>
      </c>
      <c r="E14" s="337">
        <f t="shared" si="7"/>
        <v>15.9214</v>
      </c>
      <c r="F14" s="38">
        <f t="shared" si="8"/>
        <v>15.141</v>
      </c>
      <c r="G14" s="396">
        <v>743.86</v>
      </c>
      <c r="H14" s="397">
        <f t="shared" si="0"/>
        <v>0.1126278426</v>
      </c>
      <c r="I14" s="186"/>
      <c r="J14" s="56">
        <f t="shared" si="10"/>
        <v>0.11210000000000001</v>
      </c>
      <c r="K14" s="315">
        <f t="shared" si="11"/>
        <v>0.10929999999999999</v>
      </c>
      <c r="L14" s="41" t="str">
        <f t="shared" si="9"/>
        <v/>
      </c>
      <c r="M14" s="345"/>
      <c r="N14" s="55">
        <f t="shared" si="2"/>
        <v>0.1132</v>
      </c>
      <c r="O14" s="37">
        <f t="shared" si="12"/>
        <v>0.11600000000000001</v>
      </c>
      <c r="P14" s="41">
        <f t="shared" si="3"/>
        <v>0.11459999999999999</v>
      </c>
      <c r="Q14" s="346"/>
      <c r="R14" s="54"/>
      <c r="S14" s="38">
        <v>15.4</v>
      </c>
      <c r="T14" s="116" t="s">
        <v>42</v>
      </c>
      <c r="U14" s="52"/>
      <c r="V14" s="222"/>
      <c r="W14" s="412">
        <f t="shared" si="4"/>
        <v>0.11210000000000001</v>
      </c>
      <c r="X14" s="47">
        <f t="shared" si="5"/>
        <v>0.11459999999999999</v>
      </c>
      <c r="Y14" s="502"/>
    </row>
    <row r="15" spans="1:29" x14ac:dyDescent="0.25">
      <c r="A15" s="509">
        <v>42956</v>
      </c>
      <c r="B15" s="369">
        <v>14.821</v>
      </c>
      <c r="C15" s="369">
        <v>15.375999999999999</v>
      </c>
      <c r="D15" s="336">
        <f t="shared" si="6"/>
        <v>13.338899999999999</v>
      </c>
      <c r="E15" s="336">
        <f t="shared" si="7"/>
        <v>16.303100000000001</v>
      </c>
      <c r="F15" s="89">
        <f t="shared" si="8"/>
        <v>15.375999999999999</v>
      </c>
      <c r="G15" s="370">
        <v>743.92</v>
      </c>
      <c r="H15" s="398">
        <f t="shared" si="0"/>
        <v>0.1143851392</v>
      </c>
      <c r="I15" s="186"/>
      <c r="J15" s="94">
        <f t="shared" si="10"/>
        <v>0.1138</v>
      </c>
      <c r="K15" s="316">
        <f t="shared" si="11"/>
        <v>0.111</v>
      </c>
      <c r="L15" s="97" t="str">
        <f t="shared" si="9"/>
        <v/>
      </c>
      <c r="M15" s="345"/>
      <c r="N15" s="98">
        <f t="shared" si="2"/>
        <v>0.115</v>
      </c>
      <c r="O15" s="95">
        <f t="shared" si="12"/>
        <v>0.1178</v>
      </c>
      <c r="P15" s="97" t="str">
        <f t="shared" si="3"/>
        <v/>
      </c>
      <c r="Q15" s="186"/>
      <c r="R15" s="101"/>
      <c r="S15" s="89"/>
      <c r="T15" s="115" t="s">
        <v>42</v>
      </c>
      <c r="U15" s="52"/>
      <c r="V15" s="370"/>
      <c r="W15" s="414">
        <f t="shared" si="4"/>
        <v>0.1138</v>
      </c>
      <c r="X15" s="91">
        <f t="shared" si="5"/>
        <v>0.115</v>
      </c>
      <c r="Y15" s="502"/>
    </row>
    <row r="16" spans="1:29" x14ac:dyDescent="0.25">
      <c r="A16" s="500">
        <v>42957</v>
      </c>
      <c r="B16" s="368">
        <v>14.999000000000001</v>
      </c>
      <c r="C16" s="368">
        <v>15.1</v>
      </c>
      <c r="D16" s="337">
        <f t="shared" si="6"/>
        <v>13.4991</v>
      </c>
      <c r="E16" s="337">
        <f t="shared" si="7"/>
        <v>16.498899999999999</v>
      </c>
      <c r="F16" s="38">
        <f t="shared" si="8"/>
        <v>15.1</v>
      </c>
      <c r="G16" s="396">
        <v>743.81</v>
      </c>
      <c r="H16" s="397">
        <f t="shared" si="0"/>
        <v>0.11231530999999999</v>
      </c>
      <c r="I16" s="186"/>
      <c r="J16" s="56">
        <f t="shared" si="10"/>
        <v>0.1118</v>
      </c>
      <c r="K16" s="315">
        <f t="shared" si="11"/>
        <v>0.1089</v>
      </c>
      <c r="L16" s="41" t="str">
        <f t="shared" si="9"/>
        <v/>
      </c>
      <c r="M16" s="345"/>
      <c r="N16" s="55">
        <f t="shared" si="2"/>
        <v>0.1129</v>
      </c>
      <c r="O16" s="37">
        <f t="shared" si="12"/>
        <v>0.1157</v>
      </c>
      <c r="P16" s="41" t="str">
        <f t="shared" si="3"/>
        <v/>
      </c>
      <c r="Q16" s="346"/>
      <c r="R16" s="54"/>
      <c r="S16" s="38"/>
      <c r="T16" s="116" t="s">
        <v>42</v>
      </c>
      <c r="U16" s="52"/>
      <c r="V16" s="222"/>
      <c r="W16" s="412">
        <f t="shared" si="4"/>
        <v>0.1118</v>
      </c>
      <c r="X16" s="47">
        <f t="shared" si="5"/>
        <v>0.1129</v>
      </c>
      <c r="Y16" s="502"/>
    </row>
    <row r="17" spans="1:25" x14ac:dyDescent="0.25">
      <c r="A17" s="509">
        <v>42958</v>
      </c>
      <c r="B17" s="369">
        <v>15.27</v>
      </c>
      <c r="C17" s="369">
        <v>15.1</v>
      </c>
      <c r="D17" s="336">
        <f>B17-B17*0.1</f>
        <v>13.742999999999999</v>
      </c>
      <c r="E17" s="336">
        <f t="shared" si="7"/>
        <v>16.797000000000001</v>
      </c>
      <c r="F17" s="89">
        <f t="shared" si="8"/>
        <v>15.1</v>
      </c>
      <c r="G17" s="516">
        <v>743.7</v>
      </c>
      <c r="H17" s="398">
        <f t="shared" si="0"/>
        <v>0.1122987</v>
      </c>
      <c r="I17" s="186"/>
      <c r="J17" s="94">
        <f t="shared" si="10"/>
        <v>0.11169999999999999</v>
      </c>
      <c r="K17" s="316">
        <f t="shared" si="11"/>
        <v>0.1089</v>
      </c>
      <c r="L17" s="97" t="str">
        <f t="shared" si="9"/>
        <v/>
      </c>
      <c r="M17" s="345"/>
      <c r="N17" s="98">
        <f t="shared" si="2"/>
        <v>0.1129</v>
      </c>
      <c r="O17" s="95">
        <f t="shared" si="12"/>
        <v>0.1157</v>
      </c>
      <c r="P17" s="97" t="str">
        <f t="shared" si="3"/>
        <v/>
      </c>
      <c r="Q17" s="186"/>
      <c r="R17" s="101"/>
      <c r="S17" s="89"/>
      <c r="T17" s="115" t="s">
        <v>42</v>
      </c>
      <c r="U17" s="52"/>
      <c r="V17" s="370"/>
      <c r="W17" s="414">
        <f t="shared" si="4"/>
        <v>0.11169999999999999</v>
      </c>
      <c r="X17" s="91">
        <f t="shared" si="5"/>
        <v>0.1129</v>
      </c>
      <c r="Y17" s="502"/>
    </row>
    <row r="18" spans="1:25" x14ac:dyDescent="0.25">
      <c r="A18" s="500">
        <v>42959</v>
      </c>
      <c r="B18" s="368">
        <v>15.246</v>
      </c>
      <c r="C18" s="368">
        <v>15.2</v>
      </c>
      <c r="D18" s="337">
        <f t="shared" si="6"/>
        <v>13.721400000000001</v>
      </c>
      <c r="E18" s="337">
        <f t="shared" si="7"/>
        <v>16.770600000000002</v>
      </c>
      <c r="F18" s="38">
        <f t="shared" si="8"/>
        <v>15.2</v>
      </c>
      <c r="G18" s="517">
        <v>743.7</v>
      </c>
      <c r="H18" s="397">
        <f t="shared" si="0"/>
        <v>0.1130424</v>
      </c>
      <c r="I18" s="186"/>
      <c r="J18" s="56">
        <f t="shared" si="10"/>
        <v>0.1125</v>
      </c>
      <c r="K18" s="315">
        <f t="shared" si="11"/>
        <v>0.10970000000000001</v>
      </c>
      <c r="L18" s="41" t="str">
        <f t="shared" si="9"/>
        <v/>
      </c>
      <c r="M18" s="345"/>
      <c r="N18" s="55">
        <f t="shared" si="2"/>
        <v>0.11360000000000001</v>
      </c>
      <c r="O18" s="37">
        <f t="shared" si="12"/>
        <v>0.1164</v>
      </c>
      <c r="P18" s="41" t="str">
        <f t="shared" si="3"/>
        <v/>
      </c>
      <c r="Q18" s="346"/>
      <c r="R18" s="54"/>
      <c r="S18" s="38"/>
      <c r="T18" s="116" t="s">
        <v>42</v>
      </c>
      <c r="U18" s="52"/>
      <c r="V18" s="222"/>
      <c r="W18" s="412">
        <f t="shared" si="4"/>
        <v>0.1125</v>
      </c>
      <c r="X18" s="47">
        <f t="shared" si="5"/>
        <v>0.11360000000000001</v>
      </c>
      <c r="Y18" s="502"/>
    </row>
    <row r="19" spans="1:25" x14ac:dyDescent="0.25">
      <c r="A19" s="509">
        <v>42960</v>
      </c>
      <c r="B19" s="369">
        <v>15.246</v>
      </c>
      <c r="C19" s="369">
        <v>15.3</v>
      </c>
      <c r="D19" s="336">
        <f t="shared" si="6"/>
        <v>13.721400000000001</v>
      </c>
      <c r="E19" s="336">
        <f t="shared" si="7"/>
        <v>16.770600000000002</v>
      </c>
      <c r="F19" s="89">
        <f t="shared" si="8"/>
        <v>15.3</v>
      </c>
      <c r="G19" s="516">
        <v>743.7</v>
      </c>
      <c r="H19" s="398">
        <f t="shared" si="0"/>
        <v>0.1137861</v>
      </c>
      <c r="I19" s="186"/>
      <c r="J19" s="94">
        <f t="shared" si="10"/>
        <v>0.1132</v>
      </c>
      <c r="K19" s="316">
        <f t="shared" si="11"/>
        <v>0.1104</v>
      </c>
      <c r="L19" s="97" t="str">
        <f t="shared" si="9"/>
        <v/>
      </c>
      <c r="M19" s="345"/>
      <c r="N19" s="98">
        <f t="shared" si="2"/>
        <v>0.1144</v>
      </c>
      <c r="O19" s="95">
        <f t="shared" si="12"/>
        <v>0.1172</v>
      </c>
      <c r="P19" s="97" t="str">
        <f t="shared" si="3"/>
        <v/>
      </c>
      <c r="Q19" s="186"/>
      <c r="R19" s="101"/>
      <c r="S19" s="89"/>
      <c r="T19" s="115" t="s">
        <v>42</v>
      </c>
      <c r="U19" s="52"/>
      <c r="V19" s="370"/>
      <c r="W19" s="414">
        <f t="shared" si="4"/>
        <v>0.1132</v>
      </c>
      <c r="X19" s="91">
        <f t="shared" si="5"/>
        <v>0.1144</v>
      </c>
      <c r="Y19" s="502"/>
    </row>
    <row r="20" spans="1:25" x14ac:dyDescent="0.25">
      <c r="A20" s="500">
        <v>42961</v>
      </c>
      <c r="B20" s="368">
        <v>15.249000000000001</v>
      </c>
      <c r="C20" s="368">
        <v>15.1</v>
      </c>
      <c r="D20" s="337">
        <f t="shared" si="6"/>
        <v>13.7241</v>
      </c>
      <c r="E20" s="337">
        <f t="shared" si="7"/>
        <v>16.773900000000001</v>
      </c>
      <c r="F20" s="38">
        <f t="shared" si="8"/>
        <v>15.1</v>
      </c>
      <c r="G20" s="396">
        <v>743.66</v>
      </c>
      <c r="H20" s="397">
        <f t="shared" si="0"/>
        <v>0.11229266</v>
      </c>
      <c r="I20" s="186"/>
      <c r="J20" s="56">
        <f t="shared" si="10"/>
        <v>0.11169999999999999</v>
      </c>
      <c r="K20" s="315">
        <f t="shared" si="11"/>
        <v>0.1089</v>
      </c>
      <c r="L20" s="41" t="str">
        <f t="shared" si="9"/>
        <v/>
      </c>
      <c r="M20" s="345"/>
      <c r="N20" s="55">
        <f t="shared" si="2"/>
        <v>0.1129</v>
      </c>
      <c r="O20" s="37">
        <f t="shared" si="12"/>
        <v>0.1157</v>
      </c>
      <c r="P20" s="41" t="str">
        <f t="shared" si="3"/>
        <v/>
      </c>
      <c r="Q20" s="346"/>
      <c r="R20" s="54"/>
      <c r="S20" s="38"/>
      <c r="T20" s="116" t="s">
        <v>42</v>
      </c>
      <c r="U20" s="52"/>
      <c r="V20" s="222"/>
      <c r="W20" s="412">
        <f t="shared" si="4"/>
        <v>0.11169999999999999</v>
      </c>
      <c r="X20" s="47">
        <f t="shared" si="5"/>
        <v>0.1129</v>
      </c>
      <c r="Y20" s="502"/>
    </row>
    <row r="21" spans="1:25" x14ac:dyDescent="0.25">
      <c r="A21" s="509">
        <v>42962</v>
      </c>
      <c r="B21" s="369">
        <v>15.145</v>
      </c>
      <c r="C21" s="369">
        <v>15.066000000000001</v>
      </c>
      <c r="D21" s="336">
        <f t="shared" si="6"/>
        <v>13.6305</v>
      </c>
      <c r="E21" s="336">
        <f t="shared" si="7"/>
        <v>16.659500000000001</v>
      </c>
      <c r="F21" s="89">
        <f t="shared" si="8"/>
        <v>15.066000000000001</v>
      </c>
      <c r="G21" s="370">
        <v>743.71</v>
      </c>
      <c r="H21" s="398">
        <f t="shared" si="0"/>
        <v>0.1120473486</v>
      </c>
      <c r="I21" s="186"/>
      <c r="J21" s="94">
        <f t="shared" si="10"/>
        <v>0.1115</v>
      </c>
      <c r="K21" s="316">
        <f t="shared" si="11"/>
        <v>0.1087</v>
      </c>
      <c r="L21" s="97">
        <f t="shared" si="9"/>
        <v>0.11119999999999999</v>
      </c>
      <c r="M21" s="345"/>
      <c r="N21" s="98">
        <f t="shared" si="2"/>
        <v>0.11260000000000001</v>
      </c>
      <c r="O21" s="95">
        <f t="shared" si="12"/>
        <v>0.1154</v>
      </c>
      <c r="P21" s="97" t="str">
        <f t="shared" si="3"/>
        <v/>
      </c>
      <c r="Q21" s="186"/>
      <c r="R21" s="101">
        <v>14.95</v>
      </c>
      <c r="S21" s="89"/>
      <c r="T21" s="115" t="s">
        <v>43</v>
      </c>
      <c r="U21" s="52"/>
      <c r="V21" s="370" t="s">
        <v>36</v>
      </c>
      <c r="W21" s="414">
        <f t="shared" si="4"/>
        <v>0.1087</v>
      </c>
      <c r="X21" s="91">
        <f t="shared" si="5"/>
        <v>0.11260000000000001</v>
      </c>
      <c r="Y21" s="502"/>
    </row>
    <row r="22" spans="1:25" x14ac:dyDescent="0.25">
      <c r="A22" s="500">
        <v>42963</v>
      </c>
      <c r="B22" s="368">
        <v>15.03</v>
      </c>
      <c r="C22" s="368">
        <v>14.577999999999999</v>
      </c>
      <c r="D22" s="337">
        <f t="shared" si="6"/>
        <v>13.526999999999999</v>
      </c>
      <c r="E22" s="337">
        <f t="shared" si="7"/>
        <v>16.533000000000001</v>
      </c>
      <c r="F22" s="38">
        <f t="shared" si="8"/>
        <v>14.577999999999999</v>
      </c>
      <c r="G22" s="396">
        <v>743.67</v>
      </c>
      <c r="H22" s="397">
        <f t="shared" si="0"/>
        <v>0.10841221259999999</v>
      </c>
      <c r="I22" s="186"/>
      <c r="J22" s="56">
        <f t="shared" si="10"/>
        <v>0.1079</v>
      </c>
      <c r="K22" s="315">
        <f t="shared" si="11"/>
        <v>0.1052</v>
      </c>
      <c r="L22" s="41">
        <f t="shared" si="9"/>
        <v>0.1008</v>
      </c>
      <c r="M22" s="345"/>
      <c r="N22" s="55">
        <f t="shared" si="2"/>
        <v>0.109</v>
      </c>
      <c r="O22" s="37">
        <f t="shared" si="12"/>
        <v>0.11169999999999999</v>
      </c>
      <c r="P22" s="41" t="str">
        <f t="shared" si="3"/>
        <v/>
      </c>
      <c r="Q22" s="346"/>
      <c r="R22" s="54">
        <v>13.55</v>
      </c>
      <c r="S22" s="38"/>
      <c r="T22" s="116" t="s">
        <v>42</v>
      </c>
      <c r="U22" s="52"/>
      <c r="V22" s="222"/>
      <c r="W22" s="412">
        <f t="shared" si="4"/>
        <v>0.1008</v>
      </c>
      <c r="X22" s="47">
        <f t="shared" si="5"/>
        <v>0.109</v>
      </c>
      <c r="Y22" s="502"/>
    </row>
    <row r="23" spans="1:25" x14ac:dyDescent="0.25">
      <c r="A23" s="509">
        <v>42964</v>
      </c>
      <c r="B23" s="369">
        <v>15</v>
      </c>
      <c r="C23" s="369">
        <v>15.488</v>
      </c>
      <c r="D23" s="336">
        <f t="shared" si="6"/>
        <v>13.5</v>
      </c>
      <c r="E23" s="336">
        <f t="shared" si="7"/>
        <v>16.5</v>
      </c>
      <c r="F23" s="89">
        <f t="shared" si="8"/>
        <v>15.488</v>
      </c>
      <c r="G23" s="370">
        <v>743.54</v>
      </c>
      <c r="H23" s="398">
        <f t="shared" si="0"/>
        <v>0.1151594752</v>
      </c>
      <c r="I23" s="186"/>
      <c r="J23" s="94">
        <f t="shared" si="10"/>
        <v>0.11459999999999999</v>
      </c>
      <c r="K23" s="316">
        <f t="shared" si="11"/>
        <v>0.11169999999999999</v>
      </c>
      <c r="L23" s="97" t="str">
        <f t="shared" si="9"/>
        <v/>
      </c>
      <c r="M23" s="345"/>
      <c r="N23" s="98">
        <f t="shared" si="2"/>
        <v>0.1157</v>
      </c>
      <c r="O23" s="95">
        <f t="shared" si="12"/>
        <v>0.1186</v>
      </c>
      <c r="P23" s="97" t="str">
        <f t="shared" si="3"/>
        <v/>
      </c>
      <c r="Q23" s="186"/>
      <c r="R23" s="101"/>
      <c r="S23" s="89"/>
      <c r="T23" s="115" t="s">
        <v>42</v>
      </c>
      <c r="U23" s="52"/>
      <c r="V23" s="370"/>
      <c r="W23" s="414">
        <f t="shared" si="4"/>
        <v>0.11459999999999999</v>
      </c>
      <c r="X23" s="91">
        <f t="shared" si="5"/>
        <v>0.1157</v>
      </c>
      <c r="Y23" s="502"/>
    </row>
    <row r="24" spans="1:25" ht="16.5" customHeight="1" x14ac:dyDescent="0.25">
      <c r="A24" s="500">
        <v>42965</v>
      </c>
      <c r="B24" s="368">
        <v>15.379</v>
      </c>
      <c r="C24" s="368">
        <v>15.475</v>
      </c>
      <c r="D24" s="337">
        <f t="shared" si="6"/>
        <v>13.841099999999999</v>
      </c>
      <c r="E24" s="337">
        <f t="shared" si="7"/>
        <v>16.916899999999998</v>
      </c>
      <c r="F24" s="38">
        <f t="shared" si="8"/>
        <v>15.475</v>
      </c>
      <c r="G24" s="396">
        <v>743.63</v>
      </c>
      <c r="H24" s="397">
        <f t="shared" si="0"/>
        <v>0.1150767425</v>
      </c>
      <c r="I24" s="186"/>
      <c r="J24" s="56">
        <f t="shared" si="10"/>
        <v>0.1145</v>
      </c>
      <c r="K24" s="315">
        <f t="shared" si="11"/>
        <v>0.1116</v>
      </c>
      <c r="L24" s="41" t="str">
        <f t="shared" si="9"/>
        <v/>
      </c>
      <c r="M24" s="345"/>
      <c r="N24" s="55">
        <f t="shared" si="2"/>
        <v>0.11559999999999999</v>
      </c>
      <c r="O24" s="37">
        <f t="shared" si="12"/>
        <v>0.11849999999999999</v>
      </c>
      <c r="P24" s="41" t="str">
        <f t="shared" si="3"/>
        <v/>
      </c>
      <c r="Q24" s="346"/>
      <c r="R24" s="54"/>
      <c r="S24" s="225"/>
      <c r="T24" s="226" t="s">
        <v>42</v>
      </c>
      <c r="U24" s="515"/>
      <c r="V24" s="222"/>
      <c r="W24" s="412">
        <f t="shared" si="4"/>
        <v>0.1145</v>
      </c>
      <c r="X24" s="47">
        <f t="shared" si="5"/>
        <v>0.11559999999999999</v>
      </c>
      <c r="Y24" s="502"/>
    </row>
    <row r="25" spans="1:25" x14ac:dyDescent="0.25">
      <c r="A25" s="509">
        <v>42966</v>
      </c>
      <c r="B25" s="369">
        <v>15.382999999999999</v>
      </c>
      <c r="C25" s="369">
        <v>15.475</v>
      </c>
      <c r="D25" s="336">
        <f t="shared" si="6"/>
        <v>13.8447</v>
      </c>
      <c r="E25" s="336">
        <f t="shared" si="7"/>
        <v>16.921299999999999</v>
      </c>
      <c r="F25" s="89">
        <f t="shared" si="8"/>
        <v>15.475</v>
      </c>
      <c r="G25" s="370">
        <v>743.63</v>
      </c>
      <c r="H25" s="398">
        <f t="shared" si="0"/>
        <v>0.1150767425</v>
      </c>
      <c r="I25" s="186"/>
      <c r="J25" s="94">
        <f t="shared" si="10"/>
        <v>0.1145</v>
      </c>
      <c r="K25" s="316">
        <f t="shared" si="11"/>
        <v>0.1116</v>
      </c>
      <c r="L25" s="97" t="str">
        <f t="shared" si="9"/>
        <v/>
      </c>
      <c r="M25" s="345"/>
      <c r="N25" s="98">
        <f t="shared" si="2"/>
        <v>0.11559999999999999</v>
      </c>
      <c r="O25" s="95">
        <f t="shared" si="12"/>
        <v>0.11849999999999999</v>
      </c>
      <c r="P25" s="97" t="str">
        <f t="shared" si="3"/>
        <v/>
      </c>
      <c r="Q25" s="186"/>
      <c r="R25" s="101"/>
      <c r="S25" s="514"/>
      <c r="T25" s="115" t="s">
        <v>42</v>
      </c>
      <c r="U25" s="52"/>
      <c r="V25" s="370"/>
      <c r="W25" s="414">
        <f t="shared" si="4"/>
        <v>0.1145</v>
      </c>
      <c r="X25" s="91">
        <f t="shared" si="5"/>
        <v>0.11559999999999999</v>
      </c>
      <c r="Y25" s="502"/>
    </row>
    <row r="26" spans="1:25" x14ac:dyDescent="0.25">
      <c r="A26" s="500">
        <v>42967</v>
      </c>
      <c r="B26" s="368">
        <v>15.382999999999999</v>
      </c>
      <c r="C26" s="368">
        <v>15.475</v>
      </c>
      <c r="D26" s="337">
        <f t="shared" si="6"/>
        <v>13.8447</v>
      </c>
      <c r="E26" s="337">
        <f t="shared" si="7"/>
        <v>16.921299999999999</v>
      </c>
      <c r="F26" s="38">
        <f t="shared" si="8"/>
        <v>15.475</v>
      </c>
      <c r="G26" s="396">
        <v>743.63</v>
      </c>
      <c r="H26" s="397">
        <f t="shared" si="0"/>
        <v>0.1150767425</v>
      </c>
      <c r="I26" s="186"/>
      <c r="J26" s="56">
        <f t="shared" si="10"/>
        <v>0.1145</v>
      </c>
      <c r="K26" s="315">
        <f t="shared" si="11"/>
        <v>0.1116</v>
      </c>
      <c r="L26" s="41" t="str">
        <f t="shared" si="9"/>
        <v/>
      </c>
      <c r="M26" s="345"/>
      <c r="N26" s="55">
        <f t="shared" si="2"/>
        <v>0.11559999999999999</v>
      </c>
      <c r="O26" s="37">
        <f t="shared" si="12"/>
        <v>0.11849999999999999</v>
      </c>
      <c r="P26" s="41" t="str">
        <f t="shared" si="3"/>
        <v/>
      </c>
      <c r="Q26" s="346"/>
      <c r="R26" s="54"/>
      <c r="S26" s="38"/>
      <c r="T26" s="116" t="s">
        <v>42</v>
      </c>
      <c r="U26" s="52"/>
      <c r="V26" s="222"/>
      <c r="W26" s="412">
        <f t="shared" si="4"/>
        <v>0.1145</v>
      </c>
      <c r="X26" s="47">
        <f t="shared" si="5"/>
        <v>0.11559999999999999</v>
      </c>
      <c r="Y26" s="502"/>
    </row>
    <row r="27" spans="1:25" x14ac:dyDescent="0.25">
      <c r="A27" s="509">
        <v>42968</v>
      </c>
      <c r="B27" s="369">
        <v>15.377000000000001</v>
      </c>
      <c r="C27" s="369">
        <v>15.5</v>
      </c>
      <c r="D27" s="336">
        <f t="shared" si="6"/>
        <v>13.839300000000001</v>
      </c>
      <c r="E27" s="336">
        <f t="shared" si="7"/>
        <v>16.9147</v>
      </c>
      <c r="F27" s="89">
        <f>IF(C27&lt;D27,D27,IF(C27&gt;E27,E27,C27))</f>
        <v>15.5</v>
      </c>
      <c r="G27" s="370">
        <v>743.73</v>
      </c>
      <c r="H27" s="398">
        <f t="shared" si="0"/>
        <v>0.11527815000000001</v>
      </c>
      <c r="I27" s="186"/>
      <c r="J27" s="94">
        <f t="shared" si="10"/>
        <v>0.1147</v>
      </c>
      <c r="K27" s="316">
        <f t="shared" si="11"/>
        <v>0.1118</v>
      </c>
      <c r="L27" s="97" t="str">
        <f t="shared" si="9"/>
        <v/>
      </c>
      <c r="M27" s="345"/>
      <c r="N27" s="98">
        <f t="shared" si="2"/>
        <v>0.1159</v>
      </c>
      <c r="O27" s="95">
        <f t="shared" si="12"/>
        <v>0.1187</v>
      </c>
      <c r="P27" s="97" t="str">
        <f t="shared" si="3"/>
        <v/>
      </c>
      <c r="Q27" s="186"/>
      <c r="R27" s="101"/>
      <c r="S27" s="89"/>
      <c r="T27" s="115" t="s">
        <v>42</v>
      </c>
      <c r="U27" s="52"/>
      <c r="V27" s="370"/>
      <c r="W27" s="414">
        <f t="shared" si="4"/>
        <v>0.1147</v>
      </c>
      <c r="X27" s="91">
        <f t="shared" si="5"/>
        <v>0.1159</v>
      </c>
      <c r="Y27" s="502"/>
    </row>
    <row r="28" spans="1:25" x14ac:dyDescent="0.25">
      <c r="A28" s="500">
        <v>42969</v>
      </c>
      <c r="B28" s="368">
        <v>15.407</v>
      </c>
      <c r="C28" s="368">
        <v>13.826000000000001</v>
      </c>
      <c r="D28" s="337">
        <f t="shared" si="6"/>
        <v>13.866299999999999</v>
      </c>
      <c r="E28" s="337">
        <f t="shared" si="7"/>
        <v>16.947700000000001</v>
      </c>
      <c r="F28" s="38">
        <f t="shared" si="8"/>
        <v>13.866299999999999</v>
      </c>
      <c r="G28" s="396">
        <v>743.77</v>
      </c>
      <c r="H28" s="397">
        <f t="shared" si="0"/>
        <v>0.10313337951</v>
      </c>
      <c r="I28" s="186"/>
      <c r="J28" s="56">
        <f t="shared" si="10"/>
        <v>0.1026</v>
      </c>
      <c r="K28" s="315">
        <f t="shared" si="11"/>
        <v>0.1</v>
      </c>
      <c r="L28" s="41">
        <f t="shared" si="9"/>
        <v>0.1017</v>
      </c>
      <c r="M28" s="345"/>
      <c r="N28" s="55">
        <f t="shared" si="2"/>
        <v>0.1037</v>
      </c>
      <c r="O28" s="37">
        <f t="shared" si="12"/>
        <v>0.1062</v>
      </c>
      <c r="P28" s="41" t="str">
        <f t="shared" si="3"/>
        <v/>
      </c>
      <c r="Q28" s="346"/>
      <c r="R28" s="54">
        <v>13.675000000000001</v>
      </c>
      <c r="S28" s="38"/>
      <c r="T28" s="116" t="s">
        <v>43</v>
      </c>
      <c r="U28" s="52"/>
      <c r="V28" s="222" t="s">
        <v>36</v>
      </c>
      <c r="W28" s="412">
        <f t="shared" si="4"/>
        <v>0.1</v>
      </c>
      <c r="X28" s="47">
        <f t="shared" si="5"/>
        <v>0.1037</v>
      </c>
      <c r="Y28" s="502"/>
    </row>
    <row r="29" spans="1:25" x14ac:dyDescent="0.25">
      <c r="A29" s="509">
        <v>42970</v>
      </c>
      <c r="B29" s="369">
        <v>15.298</v>
      </c>
      <c r="C29" s="369">
        <v>15.5</v>
      </c>
      <c r="D29" s="336">
        <f t="shared" si="6"/>
        <v>13.7682</v>
      </c>
      <c r="E29" s="336">
        <f t="shared" si="7"/>
        <v>16.8278</v>
      </c>
      <c r="F29" s="89">
        <f t="shared" si="8"/>
        <v>15.5</v>
      </c>
      <c r="G29" s="370">
        <v>743.73</v>
      </c>
      <c r="H29" s="398">
        <f t="shared" si="0"/>
        <v>0.11527815000000001</v>
      </c>
      <c r="I29" s="186"/>
      <c r="J29" s="94">
        <f t="shared" si="10"/>
        <v>0.1147</v>
      </c>
      <c r="K29" s="316">
        <f t="shared" si="11"/>
        <v>0.1118</v>
      </c>
      <c r="L29" s="97" t="str">
        <f t="shared" si="9"/>
        <v/>
      </c>
      <c r="M29" s="345"/>
      <c r="N29" s="98">
        <f t="shared" si="2"/>
        <v>0.1159</v>
      </c>
      <c r="O29" s="95">
        <f t="shared" si="12"/>
        <v>0.1187</v>
      </c>
      <c r="P29" s="97" t="str">
        <f t="shared" si="3"/>
        <v/>
      </c>
      <c r="Q29" s="186"/>
      <c r="R29" s="101"/>
      <c r="S29" s="89"/>
      <c r="T29" s="115" t="s">
        <v>42</v>
      </c>
      <c r="U29" s="52"/>
      <c r="V29" s="370"/>
      <c r="W29" s="414">
        <f t="shared" si="4"/>
        <v>0.1147</v>
      </c>
      <c r="X29" s="91">
        <f t="shared" si="5"/>
        <v>0.1159</v>
      </c>
      <c r="Y29" s="502"/>
    </row>
    <row r="30" spans="1:25" x14ac:dyDescent="0.25">
      <c r="A30" s="500">
        <v>42971</v>
      </c>
      <c r="B30" s="368">
        <v>15.641999999999999</v>
      </c>
      <c r="C30" s="368">
        <v>15.525</v>
      </c>
      <c r="D30" s="337">
        <f t="shared" si="6"/>
        <v>14.0778</v>
      </c>
      <c r="E30" s="337">
        <f t="shared" si="7"/>
        <v>17.206199999999999</v>
      </c>
      <c r="F30" s="38">
        <f t="shared" si="8"/>
        <v>15.525</v>
      </c>
      <c r="G30" s="396">
        <v>743.79</v>
      </c>
      <c r="H30" s="397">
        <f t="shared" si="0"/>
        <v>0.11547339749999999</v>
      </c>
      <c r="I30" s="186"/>
      <c r="J30" s="56">
        <f t="shared" si="10"/>
        <v>0.1149</v>
      </c>
      <c r="K30" s="315">
        <f t="shared" si="11"/>
        <v>0.112</v>
      </c>
      <c r="L30" s="41" t="str">
        <f t="shared" si="9"/>
        <v/>
      </c>
      <c r="M30" s="345"/>
      <c r="N30" s="55">
        <f t="shared" si="2"/>
        <v>0.11609999999999999</v>
      </c>
      <c r="O30" s="37">
        <f t="shared" si="12"/>
        <v>0.11890000000000001</v>
      </c>
      <c r="P30" s="41" t="str">
        <f t="shared" si="3"/>
        <v/>
      </c>
      <c r="Q30" s="346"/>
      <c r="R30" s="54"/>
      <c r="S30" s="38"/>
      <c r="T30" s="116" t="s">
        <v>42</v>
      </c>
      <c r="U30" s="52"/>
      <c r="V30" s="222"/>
      <c r="W30" s="412">
        <f t="shared" si="4"/>
        <v>0.1149</v>
      </c>
      <c r="X30" s="47">
        <f t="shared" si="5"/>
        <v>0.11609999999999999</v>
      </c>
      <c r="Y30" s="502"/>
    </row>
    <row r="31" spans="1:25" x14ac:dyDescent="0.25">
      <c r="A31" s="509">
        <v>42972</v>
      </c>
      <c r="B31" s="369">
        <v>15.731999999999999</v>
      </c>
      <c r="C31" s="369">
        <v>15.725</v>
      </c>
      <c r="D31" s="336">
        <f t="shared" si="6"/>
        <v>14.158799999999999</v>
      </c>
      <c r="E31" s="336">
        <f t="shared" si="7"/>
        <v>17.305199999999999</v>
      </c>
      <c r="F31" s="89">
        <f t="shared" si="8"/>
        <v>15.725</v>
      </c>
      <c r="G31" s="370">
        <v>743.91</v>
      </c>
      <c r="H31" s="398">
        <f t="shared" si="0"/>
        <v>0.1169798475</v>
      </c>
      <c r="I31" s="186"/>
      <c r="J31" s="94">
        <f t="shared" si="10"/>
        <v>0.1164</v>
      </c>
      <c r="K31" s="316">
        <f t="shared" si="11"/>
        <v>0.1135</v>
      </c>
      <c r="L31" s="97" t="str">
        <f t="shared" si="9"/>
        <v/>
      </c>
      <c r="M31" s="345"/>
      <c r="N31" s="98">
        <f t="shared" si="2"/>
        <v>0.1176</v>
      </c>
      <c r="O31" s="95">
        <f t="shared" si="12"/>
        <v>0.1205</v>
      </c>
      <c r="P31" s="97" t="str">
        <f t="shared" si="3"/>
        <v/>
      </c>
      <c r="Q31" s="186"/>
      <c r="R31" s="101"/>
      <c r="S31" s="89"/>
      <c r="T31" s="115" t="s">
        <v>42</v>
      </c>
      <c r="U31" s="52"/>
      <c r="V31" s="370"/>
      <c r="W31" s="414">
        <f t="shared" si="4"/>
        <v>0.1164</v>
      </c>
      <c r="X31" s="91">
        <f t="shared" si="5"/>
        <v>0.1176</v>
      </c>
      <c r="Y31" s="502"/>
    </row>
    <row r="32" spans="1:25" x14ac:dyDescent="0.25">
      <c r="A32" s="500">
        <v>42973</v>
      </c>
      <c r="B32" s="368">
        <v>15.487</v>
      </c>
      <c r="C32" s="368">
        <v>15.212999999999999</v>
      </c>
      <c r="D32" s="337">
        <f t="shared" si="6"/>
        <v>13.9383</v>
      </c>
      <c r="E32" s="337">
        <f t="shared" si="7"/>
        <v>17.035699999999999</v>
      </c>
      <c r="F32" s="38">
        <f t="shared" si="8"/>
        <v>15.212999999999999</v>
      </c>
      <c r="G32" s="396">
        <v>743.91</v>
      </c>
      <c r="H32" s="397">
        <f t="shared" si="0"/>
        <v>0.1131710283</v>
      </c>
      <c r="I32" s="186"/>
      <c r="J32" s="56">
        <f t="shared" si="10"/>
        <v>0.11260000000000001</v>
      </c>
      <c r="K32" s="315">
        <f t="shared" si="11"/>
        <v>0.10979999999999999</v>
      </c>
      <c r="L32" s="41" t="str">
        <f t="shared" si="9"/>
        <v/>
      </c>
      <c r="M32" s="345"/>
      <c r="N32" s="55">
        <f t="shared" si="2"/>
        <v>0.1137</v>
      </c>
      <c r="O32" s="37">
        <f t="shared" si="12"/>
        <v>0.1166</v>
      </c>
      <c r="P32" s="41" t="str">
        <f t="shared" si="3"/>
        <v/>
      </c>
      <c r="Q32" s="186"/>
      <c r="R32" s="54"/>
      <c r="S32" s="38"/>
      <c r="T32" s="116" t="s">
        <v>42</v>
      </c>
      <c r="U32" s="52"/>
      <c r="V32" s="222"/>
      <c r="W32" s="412">
        <f t="shared" si="4"/>
        <v>0.11260000000000001</v>
      </c>
      <c r="X32" s="47">
        <f t="shared" si="5"/>
        <v>0.1137</v>
      </c>
      <c r="Y32" s="502"/>
    </row>
    <row r="33" spans="1:25" x14ac:dyDescent="0.25">
      <c r="A33" s="509">
        <v>42974</v>
      </c>
      <c r="B33" s="369">
        <v>15.487</v>
      </c>
      <c r="C33" s="369">
        <v>15.375</v>
      </c>
      <c r="D33" s="336">
        <f t="shared" si="6"/>
        <v>13.9383</v>
      </c>
      <c r="E33" s="336">
        <f t="shared" si="7"/>
        <v>17.035699999999999</v>
      </c>
      <c r="F33" s="89">
        <f t="shared" si="8"/>
        <v>15.375</v>
      </c>
      <c r="G33" s="370">
        <v>743.91</v>
      </c>
      <c r="H33" s="398">
        <f t="shared" si="0"/>
        <v>0.11437616249999999</v>
      </c>
      <c r="I33" s="186"/>
      <c r="J33" s="94">
        <f t="shared" si="10"/>
        <v>0.1138</v>
      </c>
      <c r="K33" s="316">
        <f t="shared" si="11"/>
        <v>0.1109</v>
      </c>
      <c r="L33" s="97" t="str">
        <f t="shared" si="9"/>
        <v/>
      </c>
      <c r="M33" s="345"/>
      <c r="N33" s="98">
        <f t="shared" si="2"/>
        <v>0.1149</v>
      </c>
      <c r="O33" s="95">
        <f t="shared" si="12"/>
        <v>0.1178</v>
      </c>
      <c r="P33" s="97" t="str">
        <f t="shared" si="3"/>
        <v/>
      </c>
      <c r="Q33" s="186"/>
      <c r="R33" s="101"/>
      <c r="S33" s="89"/>
      <c r="T33" s="115" t="s">
        <v>42</v>
      </c>
      <c r="U33" s="52"/>
      <c r="V33" s="370"/>
      <c r="W33" s="414">
        <f t="shared" si="4"/>
        <v>0.1138</v>
      </c>
      <c r="X33" s="91">
        <f t="shared" si="5"/>
        <v>0.1149</v>
      </c>
      <c r="Y33" s="502"/>
    </row>
    <row r="34" spans="1:25" x14ac:dyDescent="0.25">
      <c r="A34" s="500">
        <v>42975</v>
      </c>
      <c r="B34" s="368">
        <v>15.487</v>
      </c>
      <c r="C34" s="368">
        <v>15.5</v>
      </c>
      <c r="D34" s="359">
        <f t="shared" si="6"/>
        <v>13.9383</v>
      </c>
      <c r="E34" s="359">
        <f t="shared" si="7"/>
        <v>17.035699999999999</v>
      </c>
      <c r="F34" s="38">
        <f t="shared" si="8"/>
        <v>15.5</v>
      </c>
      <c r="G34" s="396">
        <v>743.93</v>
      </c>
      <c r="H34" s="399">
        <f t="shared" si="0"/>
        <v>0.11530914999999999</v>
      </c>
      <c r="I34" s="186"/>
      <c r="J34" s="362">
        <f t="shared" si="10"/>
        <v>0.1147</v>
      </c>
      <c r="K34" s="363">
        <f t="shared" si="11"/>
        <v>0.1118</v>
      </c>
      <c r="L34" s="364" t="str">
        <f t="shared" si="9"/>
        <v/>
      </c>
      <c r="M34" s="345"/>
      <c r="N34" s="365">
        <f t="shared" si="2"/>
        <v>0.1159</v>
      </c>
      <c r="O34" s="345">
        <f t="shared" si="12"/>
        <v>0.1188</v>
      </c>
      <c r="P34" s="364"/>
      <c r="Q34" s="186"/>
      <c r="R34" s="366"/>
      <c r="S34" s="360"/>
      <c r="T34" s="367" t="s">
        <v>42</v>
      </c>
      <c r="U34" s="52"/>
      <c r="V34" s="222"/>
      <c r="W34" s="412">
        <f t="shared" si="4"/>
        <v>0.1147</v>
      </c>
      <c r="X34" s="47">
        <f t="shared" si="5"/>
        <v>0.1159</v>
      </c>
      <c r="Y34" s="502"/>
    </row>
    <row r="35" spans="1:25" x14ac:dyDescent="0.25">
      <c r="A35" s="509">
        <v>42976</v>
      </c>
      <c r="B35" s="369">
        <v>15.545</v>
      </c>
      <c r="C35" s="369">
        <v>15.138</v>
      </c>
      <c r="D35" s="336">
        <f t="shared" si="6"/>
        <v>13.990500000000001</v>
      </c>
      <c r="E35" s="336">
        <f t="shared" si="7"/>
        <v>17.099499999999999</v>
      </c>
      <c r="F35" s="89">
        <f t="shared" si="8"/>
        <v>15.138</v>
      </c>
      <c r="G35" s="370">
        <v>743.93</v>
      </c>
      <c r="H35" s="398">
        <f>(F35*G35)/100000</f>
        <v>0.11261612339999999</v>
      </c>
      <c r="I35" s="186"/>
      <c r="J35" s="94">
        <f t="shared" si="10"/>
        <v>0.11210000000000001</v>
      </c>
      <c r="K35" s="316">
        <f t="shared" si="11"/>
        <v>0.10920000000000001</v>
      </c>
      <c r="L35" s="97" t="str">
        <f t="shared" si="9"/>
        <v/>
      </c>
      <c r="M35" s="345"/>
      <c r="N35" s="98">
        <f t="shared" si="2"/>
        <v>0.1132</v>
      </c>
      <c r="O35" s="95">
        <f t="shared" si="12"/>
        <v>0.11600000000000001</v>
      </c>
      <c r="P35" s="97"/>
      <c r="Q35" s="186"/>
      <c r="R35" s="101"/>
      <c r="S35" s="89"/>
      <c r="T35" s="115" t="s">
        <v>42</v>
      </c>
      <c r="U35" s="52"/>
      <c r="V35" s="370"/>
      <c r="W35" s="414">
        <f t="shared" si="4"/>
        <v>0.11210000000000001</v>
      </c>
      <c r="X35" s="91">
        <f t="shared" si="5"/>
        <v>0.1132</v>
      </c>
    </row>
    <row r="36" spans="1:25" x14ac:dyDescent="0.25">
      <c r="A36" s="500">
        <v>42977</v>
      </c>
      <c r="B36" s="372">
        <v>15.692</v>
      </c>
      <c r="C36" s="372">
        <v>15.75</v>
      </c>
      <c r="D36" s="359">
        <f t="shared" si="6"/>
        <v>14.1228</v>
      </c>
      <c r="E36" s="359">
        <f t="shared" si="7"/>
        <v>17.261199999999999</v>
      </c>
      <c r="F36" s="38">
        <f t="shared" si="8"/>
        <v>15.75</v>
      </c>
      <c r="G36" s="396">
        <v>743.91</v>
      </c>
      <c r="H36" s="399">
        <f t="shared" ref="H36:H37" si="13">(F36*G36)/100000</f>
        <v>0.11716582499999999</v>
      </c>
      <c r="I36" s="186"/>
      <c r="J36" s="362">
        <f t="shared" si="10"/>
        <v>0.1166</v>
      </c>
      <c r="K36" s="363">
        <f t="shared" si="11"/>
        <v>0.1137</v>
      </c>
      <c r="L36" s="364"/>
      <c r="M36" s="345"/>
      <c r="N36" s="365">
        <f t="shared" si="2"/>
        <v>0.1178</v>
      </c>
      <c r="O36" s="345">
        <f t="shared" si="12"/>
        <v>0.1207</v>
      </c>
      <c r="P36" s="364"/>
      <c r="Q36" s="186"/>
      <c r="R36" s="366"/>
      <c r="S36" s="360"/>
      <c r="T36" s="367" t="s">
        <v>42</v>
      </c>
      <c r="U36" s="52"/>
      <c r="V36" s="222"/>
      <c r="W36" s="412">
        <f t="shared" si="4"/>
        <v>0.1166</v>
      </c>
      <c r="X36" s="47">
        <f t="shared" si="5"/>
        <v>0.1178</v>
      </c>
    </row>
    <row r="37" spans="1:25" ht="15.75" thickBot="1" x14ac:dyDescent="0.3">
      <c r="A37" s="510">
        <v>42978</v>
      </c>
      <c r="B37" s="374">
        <v>15.977</v>
      </c>
      <c r="C37" s="374">
        <v>15.206</v>
      </c>
      <c r="D37" s="339">
        <f t="shared" si="6"/>
        <v>14.379300000000001</v>
      </c>
      <c r="E37" s="339">
        <f t="shared" si="7"/>
        <v>17.5747</v>
      </c>
      <c r="F37" s="134">
        <f t="shared" si="8"/>
        <v>15.206</v>
      </c>
      <c r="G37" s="377">
        <v>743.84</v>
      </c>
      <c r="H37" s="511">
        <f t="shared" si="13"/>
        <v>0.11310831040000001</v>
      </c>
      <c r="I37" s="35"/>
      <c r="J37" s="140">
        <f t="shared" si="10"/>
        <v>0.1125</v>
      </c>
      <c r="K37" s="317">
        <f t="shared" si="11"/>
        <v>0.10970000000000001</v>
      </c>
      <c r="L37" s="142"/>
      <c r="M37" s="38"/>
      <c r="N37" s="145">
        <f t="shared" si="2"/>
        <v>0.1137</v>
      </c>
      <c r="O37" s="141">
        <f t="shared" si="12"/>
        <v>0.11650000000000001</v>
      </c>
      <c r="P37" s="142"/>
      <c r="Q37" s="222"/>
      <c r="R37" s="190">
        <v>15.025</v>
      </c>
      <c r="S37" s="134"/>
      <c r="T37" s="149" t="s">
        <v>42</v>
      </c>
      <c r="U37" s="35"/>
      <c r="V37" s="1"/>
      <c r="W37" s="519">
        <f t="shared" si="4"/>
        <v>0.1125</v>
      </c>
      <c r="X37" s="512">
        <f t="shared" si="5"/>
        <v>0.1137</v>
      </c>
    </row>
    <row r="38" spans="1:25" ht="15.75" thickBot="1" x14ac:dyDescent="0.3">
      <c r="A38" s="65" t="s">
        <v>47</v>
      </c>
      <c r="B38" s="368">
        <v>16.041</v>
      </c>
      <c r="H38" s="513">
        <f>ROUND(SUM(H8:H37)/31,4)</f>
        <v>0.1085</v>
      </c>
    </row>
  </sheetData>
  <mergeCells count="4">
    <mergeCell ref="J5:L5"/>
    <mergeCell ref="N5:P5"/>
    <mergeCell ref="R5:S5"/>
    <mergeCell ref="W5:X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topLeftCell="A8" workbookViewId="0">
      <selection activeCell="F9" sqref="F9"/>
    </sheetView>
  </sheetViews>
  <sheetFormatPr defaultRowHeight="15" x14ac:dyDescent="0.25"/>
  <cols>
    <col min="1" max="1" width="14" customWidth="1"/>
    <col min="2" max="3" width="11" customWidth="1"/>
    <col min="4" max="5" width="11" hidden="1" customWidth="1"/>
    <col min="6" max="6" width="10.7109375" customWidth="1"/>
    <col min="7" max="7" width="9.5703125" customWidth="1"/>
    <col min="8" max="8" width="10.85546875" customWidth="1"/>
    <col min="9" max="9" width="9.140625" customWidth="1"/>
    <col min="10" max="10" width="12.42578125" customWidth="1"/>
    <col min="11" max="11" width="12.140625" customWidth="1"/>
    <col min="12" max="12" width="13.5703125" customWidth="1"/>
    <col min="13" max="13" width="9.140625" customWidth="1"/>
    <col min="14" max="14" width="12.5703125" customWidth="1"/>
    <col min="15" max="15" width="11.42578125" customWidth="1"/>
    <col min="16" max="16" width="12.42578125" customWidth="1"/>
    <col min="17" max="17" width="9.140625" customWidth="1"/>
    <col min="18" max="18" width="13.42578125" customWidth="1"/>
    <col min="19" max="19" width="14.28515625" customWidth="1"/>
    <col min="20" max="20" width="13.7109375" customWidth="1"/>
    <col min="21" max="21" width="9.140625" customWidth="1"/>
    <col min="22" max="22" width="6.42578125" hidden="1" customWidth="1"/>
    <col min="23" max="23" width="11.5703125" customWidth="1"/>
    <col min="24" max="24" width="12.5703125" customWidth="1"/>
  </cols>
  <sheetData>
    <row r="2" spans="1:24" ht="28.5" x14ac:dyDescent="0.45">
      <c r="A2" s="77" t="s">
        <v>48</v>
      </c>
      <c r="B2" s="78"/>
      <c r="C2" s="78"/>
      <c r="D2" s="78"/>
      <c r="E2" s="78"/>
      <c r="F2" s="78"/>
      <c r="G2" s="78"/>
      <c r="H2" s="79"/>
    </row>
    <row r="3" spans="1:24" ht="28.5" x14ac:dyDescent="0.45">
      <c r="A3" s="83" t="s">
        <v>67</v>
      </c>
      <c r="B3" s="78"/>
      <c r="C3" s="78"/>
      <c r="D3" s="78"/>
      <c r="E3" s="78"/>
      <c r="F3" s="78"/>
      <c r="G3" s="78"/>
      <c r="H3" s="79"/>
    </row>
    <row r="5" spans="1:24" ht="15.75" thickBot="1" x14ac:dyDescent="0.3"/>
    <row r="6" spans="1:24" ht="45.75" thickBot="1" x14ac:dyDescent="0.3">
      <c r="A6" s="33"/>
      <c r="B6" s="310" t="s">
        <v>1</v>
      </c>
      <c r="C6" s="311" t="s">
        <v>2</v>
      </c>
      <c r="D6" s="311"/>
      <c r="E6" s="311"/>
      <c r="F6" s="311" t="s">
        <v>6</v>
      </c>
      <c r="G6" s="311" t="s">
        <v>8</v>
      </c>
      <c r="H6" s="312" t="s">
        <v>6</v>
      </c>
      <c r="I6" s="43"/>
      <c r="J6" s="520" t="s">
        <v>20</v>
      </c>
      <c r="K6" s="521"/>
      <c r="L6" s="522"/>
      <c r="M6" s="45"/>
      <c r="N6" s="523" t="s">
        <v>27</v>
      </c>
      <c r="O6" s="524"/>
      <c r="P6" s="528"/>
      <c r="Q6" s="1"/>
      <c r="R6" s="523" t="s">
        <v>17</v>
      </c>
      <c r="S6" s="524"/>
      <c r="T6" s="313" t="s">
        <v>24</v>
      </c>
      <c r="U6" s="43"/>
      <c r="V6" s="1"/>
      <c r="W6" s="527" t="s">
        <v>35</v>
      </c>
      <c r="X6" s="526"/>
    </row>
    <row r="7" spans="1:24" ht="78" customHeight="1" thickBot="1" x14ac:dyDescent="0.3">
      <c r="A7" s="129" t="s">
        <v>12</v>
      </c>
      <c r="B7" s="103" t="s">
        <v>15</v>
      </c>
      <c r="C7" s="104" t="s">
        <v>3</v>
      </c>
      <c r="D7" s="104" t="s">
        <v>65</v>
      </c>
      <c r="E7" s="104" t="s">
        <v>66</v>
      </c>
      <c r="F7" s="105" t="s">
        <v>15</v>
      </c>
      <c r="G7" s="104" t="s">
        <v>4</v>
      </c>
      <c r="H7" s="106" t="s">
        <v>7</v>
      </c>
      <c r="I7" s="44"/>
      <c r="J7" s="103" t="s">
        <v>10</v>
      </c>
      <c r="K7" s="104" t="s">
        <v>16</v>
      </c>
      <c r="L7" s="106" t="s">
        <v>18</v>
      </c>
      <c r="M7" s="44"/>
      <c r="N7" s="110" t="s">
        <v>11</v>
      </c>
      <c r="O7" s="111" t="s">
        <v>41</v>
      </c>
      <c r="P7" s="112" t="s">
        <v>19</v>
      </c>
      <c r="Q7" s="1"/>
      <c r="R7" s="146" t="s">
        <v>22</v>
      </c>
      <c r="S7" s="126" t="s">
        <v>21</v>
      </c>
      <c r="T7" s="147" t="s">
        <v>23</v>
      </c>
      <c r="U7" s="43"/>
      <c r="V7" s="1"/>
      <c r="W7" s="150" t="s">
        <v>29</v>
      </c>
      <c r="X7" s="151" t="s">
        <v>30</v>
      </c>
    </row>
    <row r="8" spans="1:24" x14ac:dyDescent="0.25">
      <c r="A8" s="207">
        <v>42675</v>
      </c>
      <c r="B8" s="318">
        <v>16.219000000000001</v>
      </c>
      <c r="C8" s="319">
        <v>17.248999999999999</v>
      </c>
      <c r="D8" s="209">
        <f>B8-B8*0.1</f>
        <v>14.597100000000001</v>
      </c>
      <c r="E8" s="209">
        <f>B8+B8*0.1</f>
        <v>17.840900000000001</v>
      </c>
      <c r="F8" s="210">
        <f>IF(C8&lt;D8,D8,IF(C8&gt;E8,E8,C8))</f>
        <v>17.248999999999999</v>
      </c>
      <c r="G8" s="211">
        <v>743.89</v>
      </c>
      <c r="H8" s="212">
        <f>(F8*G8)/100000</f>
        <v>0.12831358609999999</v>
      </c>
      <c r="I8" s="52"/>
      <c r="J8" s="214">
        <f>ROUND(ROUND(F8*0.995,3)*(G8/100000),4)</f>
        <v>0.12770000000000001</v>
      </c>
      <c r="K8" s="314">
        <f t="shared" ref="K8" si="0">ROUND(ROUND(F8*0.98,3)*(G8/100000),4)</f>
        <v>0.12570000000000001</v>
      </c>
      <c r="L8" s="216" t="str">
        <f>IF(ISNUMBER(R8),ROUND(ROUND(R8,3)*(G8/100000),4),"")</f>
        <v/>
      </c>
      <c r="M8" s="37"/>
      <c r="N8" s="217">
        <f t="shared" ref="N8:N37" si="1">ROUND(ROUND(F8*1.005,3)*(G8/100000),4)</f>
        <v>0.129</v>
      </c>
      <c r="O8" s="215">
        <f>ROUND(ROUND(F8*1.03,3)*(G8/100000),4)</f>
        <v>0.13220000000000001</v>
      </c>
      <c r="P8" s="218" t="str">
        <f t="shared" ref="P8:P37" si="2">IF(ISNUMBER(S8),ROUND(ROUND(S8,3)*(G8/100000),4),"")</f>
        <v/>
      </c>
      <c r="Q8" s="52"/>
      <c r="R8" s="301"/>
      <c r="S8" s="220"/>
      <c r="T8" s="221" t="s">
        <v>13</v>
      </c>
      <c r="U8" s="52"/>
      <c r="V8" s="222"/>
      <c r="W8" s="214">
        <f>IF(T8="Green zone",MIN(J8,L8),IF(V8="Upper",MIN(K8,L8),IF(V8="Lower",MIN(J8,L8))))</f>
        <v>0.12770000000000001</v>
      </c>
      <c r="X8" s="212">
        <f>IF(T8="Green zone",MAX(N8,P8),IF(V8="Upper",MAX(N8,P8),IF(V8="Lower",MAX(O8,P8))))</f>
        <v>0.129</v>
      </c>
    </row>
    <row r="9" spans="1:24" x14ac:dyDescent="0.25">
      <c r="A9" s="128">
        <v>42676</v>
      </c>
      <c r="B9" s="320">
        <v>17.492999999999999</v>
      </c>
      <c r="C9" s="321">
        <v>18.454000000000001</v>
      </c>
      <c r="D9" s="203">
        <f t="shared" ref="D9:D38" si="3">B9-B9*0.1</f>
        <v>15.743699999999999</v>
      </c>
      <c r="E9" s="203">
        <f t="shared" ref="E9:E38" si="4">B9+B9*0.1</f>
        <v>19.2423</v>
      </c>
      <c r="F9" s="38">
        <f t="shared" ref="F9:F37" si="5">IF(C9&lt;D9,D9,IF(C9&gt;E9,E9,C9))</f>
        <v>18.454000000000001</v>
      </c>
      <c r="G9" s="39">
        <v>743.95</v>
      </c>
      <c r="H9" s="47">
        <f>(F9*G9)/100000</f>
        <v>0.13728853300000002</v>
      </c>
      <c r="I9" s="52"/>
      <c r="J9" s="56">
        <f>ROUND(ROUND(F9*0.995,3)*(G9/100000),4)</f>
        <v>0.1366</v>
      </c>
      <c r="K9" s="315">
        <f>ROUND(ROUND(F9*0.97,3)*(G9/100000),4)</f>
        <v>0.13320000000000001</v>
      </c>
      <c r="L9" s="204" t="str">
        <f t="shared" ref="L9:L37" si="6">IF(ISNUMBER(R9),ROUND(ROUND(R9,3)*(G9/100000),4),"")</f>
        <v/>
      </c>
      <c r="M9" s="37"/>
      <c r="N9" s="55">
        <f t="shared" si="1"/>
        <v>0.13800000000000001</v>
      </c>
      <c r="O9" s="37">
        <f>ROUND(ROUND(F9*1.03,3)*(G9/100000),4)</f>
        <v>0.1414</v>
      </c>
      <c r="P9" s="41" t="str">
        <f t="shared" si="2"/>
        <v/>
      </c>
      <c r="Q9" s="222"/>
      <c r="R9" s="227"/>
      <c r="S9" s="74"/>
      <c r="T9" s="116" t="s">
        <v>13</v>
      </c>
      <c r="U9" s="52"/>
      <c r="V9" s="222"/>
      <c r="W9" s="56">
        <f t="shared" ref="W9:W37" si="7">IF(T9="Green zone",MIN(J9,L9),IF(V9="Upper",MIN(K9,L9),IF(V9="Lower",MIN(J9,L9))))</f>
        <v>0.1366</v>
      </c>
      <c r="X9" s="47">
        <f t="shared" ref="X9:X37" si="8">IF(T9="Green zone",MAX(N9,P9),IF(V9="Upper",MAX(N9,P9),IF(V9="Lower",MAX(O9,P9))))</f>
        <v>0.13800000000000001</v>
      </c>
    </row>
    <row r="10" spans="1:24" x14ac:dyDescent="0.25">
      <c r="A10" s="86">
        <v>42677</v>
      </c>
      <c r="B10" s="322">
        <v>18.382999999999999</v>
      </c>
      <c r="C10" s="323">
        <v>19.53</v>
      </c>
      <c r="D10" s="172">
        <f t="shared" si="3"/>
        <v>16.544699999999999</v>
      </c>
      <c r="E10" s="172">
        <f t="shared" si="4"/>
        <v>20.221299999999999</v>
      </c>
      <c r="F10" s="89">
        <f t="shared" si="5"/>
        <v>19.53</v>
      </c>
      <c r="G10" s="92">
        <v>744.06</v>
      </c>
      <c r="H10" s="91">
        <f t="shared" ref="H10:H37" si="9">(F10*G10)/100000</f>
        <v>0.14531491799999999</v>
      </c>
      <c r="I10" s="52"/>
      <c r="J10" s="94">
        <f t="shared" ref="J10:J37" si="10">ROUND(ROUND(F10*0.995,3)*(G10/100000),4)</f>
        <v>0.14460000000000001</v>
      </c>
      <c r="K10" s="316">
        <f t="shared" ref="K10:K37" si="11">ROUND(ROUND(F10*0.97,3)*(G10/100000),4)</f>
        <v>0.14099999999999999</v>
      </c>
      <c r="L10" s="97" t="str">
        <f t="shared" si="6"/>
        <v/>
      </c>
      <c r="M10" s="37"/>
      <c r="N10" s="98">
        <f t="shared" si="1"/>
        <v>0.14599999999999999</v>
      </c>
      <c r="O10" s="95">
        <f t="shared" ref="O10:O37" si="12">ROUND(ROUND(F10*1.03,3)*(G10/100000),4)</f>
        <v>0.1497</v>
      </c>
      <c r="P10" s="97">
        <f t="shared" si="2"/>
        <v>0.15329999999999999</v>
      </c>
      <c r="Q10" s="52"/>
      <c r="R10" s="101"/>
      <c r="S10" s="89">
        <v>20.6</v>
      </c>
      <c r="T10" s="115" t="s">
        <v>13</v>
      </c>
      <c r="U10" s="52"/>
      <c r="V10" s="222"/>
      <c r="W10" s="94">
        <f t="shared" si="7"/>
        <v>0.14460000000000001</v>
      </c>
      <c r="X10" s="91">
        <f t="shared" si="8"/>
        <v>0.15329999999999999</v>
      </c>
    </row>
    <row r="11" spans="1:24" x14ac:dyDescent="0.25">
      <c r="A11" s="128">
        <v>42678</v>
      </c>
      <c r="B11" s="320">
        <v>18.923999999999999</v>
      </c>
      <c r="C11" s="324">
        <v>18.5</v>
      </c>
      <c r="D11" s="173">
        <f t="shared" si="3"/>
        <v>17.031600000000001</v>
      </c>
      <c r="E11" s="173">
        <f t="shared" si="4"/>
        <v>20.816399999999998</v>
      </c>
      <c r="F11" s="38">
        <f t="shared" si="5"/>
        <v>18.5</v>
      </c>
      <c r="G11" s="39">
        <v>744.12</v>
      </c>
      <c r="H11" s="47">
        <f>(F11*G11)/100000</f>
        <v>0.13766219999999998</v>
      </c>
      <c r="I11" s="52"/>
      <c r="J11" s="56">
        <f>ROUND(ROUND(F11*0.995,3)*(G11/100000),4)</f>
        <v>0.13700000000000001</v>
      </c>
      <c r="K11" s="315">
        <f t="shared" si="11"/>
        <v>0.13350000000000001</v>
      </c>
      <c r="L11" s="41" t="str">
        <f t="shared" si="6"/>
        <v/>
      </c>
      <c r="M11" s="37"/>
      <c r="N11" s="55">
        <f t="shared" si="1"/>
        <v>0.1384</v>
      </c>
      <c r="O11" s="37">
        <f t="shared" si="12"/>
        <v>0.14180000000000001</v>
      </c>
      <c r="P11" s="41" t="str">
        <f t="shared" si="2"/>
        <v/>
      </c>
      <c r="Q11" s="222"/>
      <c r="R11" s="54"/>
      <c r="S11" s="38"/>
      <c r="T11" s="116" t="s">
        <v>13</v>
      </c>
      <c r="U11" s="52"/>
      <c r="V11" s="222"/>
      <c r="W11" s="56">
        <f>IF(T11="Green zone",MIN(J11,L11),IF(V11="Upper",MIN(K11,L11),IF(V11="Lower",MIN(J11,L11))))</f>
        <v>0.13700000000000001</v>
      </c>
      <c r="X11" s="47">
        <f t="shared" si="8"/>
        <v>0.1384</v>
      </c>
    </row>
    <row r="12" spans="1:24" x14ac:dyDescent="0.25">
      <c r="A12" s="86">
        <v>42679</v>
      </c>
      <c r="B12" s="322">
        <v>18.044</v>
      </c>
      <c r="C12" s="323">
        <v>18</v>
      </c>
      <c r="D12" s="172">
        <f t="shared" si="3"/>
        <v>16.239599999999999</v>
      </c>
      <c r="E12" s="172">
        <f t="shared" si="4"/>
        <v>19.848400000000002</v>
      </c>
      <c r="F12" s="89">
        <f t="shared" si="5"/>
        <v>18</v>
      </c>
      <c r="G12" s="92">
        <v>744.12</v>
      </c>
      <c r="H12" s="91">
        <f t="shared" si="9"/>
        <v>0.13394159999999999</v>
      </c>
      <c r="I12" s="52"/>
      <c r="J12" s="94">
        <f t="shared" si="10"/>
        <v>0.1333</v>
      </c>
      <c r="K12" s="316">
        <f t="shared" si="11"/>
        <v>0.12989999999999999</v>
      </c>
      <c r="L12" s="97" t="str">
        <f t="shared" si="6"/>
        <v/>
      </c>
      <c r="M12" s="37"/>
      <c r="N12" s="98">
        <f t="shared" si="1"/>
        <v>0.1346</v>
      </c>
      <c r="O12" s="95">
        <f t="shared" si="12"/>
        <v>0.13800000000000001</v>
      </c>
      <c r="P12" s="97" t="str">
        <f t="shared" si="2"/>
        <v/>
      </c>
      <c r="Q12" s="52"/>
      <c r="R12" s="101"/>
      <c r="S12" s="89"/>
      <c r="T12" s="115" t="s">
        <v>13</v>
      </c>
      <c r="U12" s="52"/>
      <c r="V12" s="222"/>
      <c r="W12" s="94">
        <f t="shared" si="7"/>
        <v>0.1333</v>
      </c>
      <c r="X12" s="91">
        <f t="shared" si="8"/>
        <v>0.1346</v>
      </c>
    </row>
    <row r="13" spans="1:24" x14ac:dyDescent="0.25">
      <c r="A13" s="128">
        <v>42680</v>
      </c>
      <c r="B13" s="320">
        <v>18.053999999999998</v>
      </c>
      <c r="C13" s="324">
        <v>17.713000000000001</v>
      </c>
      <c r="D13" s="173">
        <f t="shared" si="3"/>
        <v>16.2486</v>
      </c>
      <c r="E13" s="173">
        <f t="shared" si="4"/>
        <v>19.859399999999997</v>
      </c>
      <c r="F13" s="38">
        <f t="shared" si="5"/>
        <v>17.713000000000001</v>
      </c>
      <c r="G13" s="205">
        <v>744.12</v>
      </c>
      <c r="H13" s="47">
        <f t="shared" si="9"/>
        <v>0.13180597560000001</v>
      </c>
      <c r="I13" s="52"/>
      <c r="J13" s="56">
        <f t="shared" si="10"/>
        <v>0.13109999999999999</v>
      </c>
      <c r="K13" s="315">
        <f t="shared" si="11"/>
        <v>0.12790000000000001</v>
      </c>
      <c r="L13" s="47" t="str">
        <f t="shared" si="6"/>
        <v/>
      </c>
      <c r="M13" s="37"/>
      <c r="N13" s="55">
        <f t="shared" si="1"/>
        <v>0.13250000000000001</v>
      </c>
      <c r="O13" s="37">
        <f t="shared" si="12"/>
        <v>0.1358</v>
      </c>
      <c r="P13" s="41" t="str">
        <f t="shared" si="2"/>
        <v/>
      </c>
      <c r="Q13" s="222"/>
      <c r="R13" s="54"/>
      <c r="S13" s="38"/>
      <c r="T13" s="116" t="s">
        <v>13</v>
      </c>
      <c r="U13" s="52"/>
      <c r="V13" s="222"/>
      <c r="W13" s="56">
        <f t="shared" si="7"/>
        <v>0.13109999999999999</v>
      </c>
      <c r="X13" s="47">
        <f t="shared" si="8"/>
        <v>0.13250000000000001</v>
      </c>
    </row>
    <row r="14" spans="1:24" x14ac:dyDescent="0.25">
      <c r="A14" s="86">
        <v>42681</v>
      </c>
      <c r="B14" s="322">
        <v>18.117999999999999</v>
      </c>
      <c r="C14" s="323">
        <v>18.375</v>
      </c>
      <c r="D14" s="172">
        <f t="shared" si="3"/>
        <v>16.306199999999997</v>
      </c>
      <c r="E14" s="172">
        <f t="shared" si="4"/>
        <v>19.9298</v>
      </c>
      <c r="F14" s="89">
        <f t="shared" si="5"/>
        <v>18.375</v>
      </c>
      <c r="G14" s="92">
        <v>744.08</v>
      </c>
      <c r="H14" s="91">
        <f t="shared" si="9"/>
        <v>0.1367247</v>
      </c>
      <c r="I14" s="52"/>
      <c r="J14" s="94">
        <f t="shared" si="10"/>
        <v>0.13600000000000001</v>
      </c>
      <c r="K14" s="316">
        <f t="shared" si="11"/>
        <v>0.1326</v>
      </c>
      <c r="L14" s="97" t="str">
        <f>IF(ISNUMBER(R14),ROUND(ROUND(R14,3)*(G14/100000),4),"")</f>
        <v/>
      </c>
      <c r="M14" s="37"/>
      <c r="N14" s="98">
        <f t="shared" si="1"/>
        <v>0.13739999999999999</v>
      </c>
      <c r="O14" s="95">
        <f t="shared" si="12"/>
        <v>0.14080000000000001</v>
      </c>
      <c r="P14" s="97" t="str">
        <f t="shared" si="2"/>
        <v/>
      </c>
      <c r="Q14" s="52"/>
      <c r="R14" s="101"/>
      <c r="S14" s="89"/>
      <c r="T14" s="115" t="s">
        <v>13</v>
      </c>
      <c r="U14" s="52"/>
      <c r="V14" s="222"/>
      <c r="W14" s="94">
        <f t="shared" si="7"/>
        <v>0.13600000000000001</v>
      </c>
      <c r="X14" s="91">
        <f t="shared" si="8"/>
        <v>0.13739999999999999</v>
      </c>
    </row>
    <row r="15" spans="1:24" x14ac:dyDescent="0.25">
      <c r="A15" s="128">
        <v>42682</v>
      </c>
      <c r="B15" s="320">
        <v>18.338000000000001</v>
      </c>
      <c r="C15" s="324">
        <v>17.86</v>
      </c>
      <c r="D15" s="173">
        <f t="shared" si="3"/>
        <v>16.504200000000001</v>
      </c>
      <c r="E15" s="173">
        <f t="shared" si="4"/>
        <v>20.171800000000001</v>
      </c>
      <c r="F15" s="38">
        <f t="shared" si="5"/>
        <v>17.86</v>
      </c>
      <c r="G15" s="39">
        <v>744.18</v>
      </c>
      <c r="H15" s="47">
        <f t="shared" si="9"/>
        <v>0.13291054799999999</v>
      </c>
      <c r="I15" s="52"/>
      <c r="J15" s="56">
        <f t="shared" si="10"/>
        <v>0.13220000000000001</v>
      </c>
      <c r="K15" s="315">
        <f t="shared" si="11"/>
        <v>0.12889999999999999</v>
      </c>
      <c r="L15" s="41" t="str">
        <f t="shared" si="6"/>
        <v/>
      </c>
      <c r="M15" s="37"/>
      <c r="N15" s="55">
        <f t="shared" si="1"/>
        <v>0.1336</v>
      </c>
      <c r="O15" s="37">
        <f t="shared" si="12"/>
        <v>0.13689999999999999</v>
      </c>
      <c r="P15" s="41">
        <f t="shared" si="2"/>
        <v>0.1336</v>
      </c>
      <c r="Q15" s="222"/>
      <c r="R15" s="54"/>
      <c r="S15" s="38">
        <v>17.95</v>
      </c>
      <c r="T15" s="116" t="s">
        <v>13</v>
      </c>
      <c r="U15" s="52"/>
      <c r="V15" s="222"/>
      <c r="W15" s="56">
        <f t="shared" si="7"/>
        <v>0.13220000000000001</v>
      </c>
      <c r="X15" s="47">
        <f t="shared" si="8"/>
        <v>0.1336</v>
      </c>
    </row>
    <row r="16" spans="1:24" x14ac:dyDescent="0.25">
      <c r="A16" s="86">
        <v>42683</v>
      </c>
      <c r="B16" s="322">
        <v>17.524000000000001</v>
      </c>
      <c r="C16" s="323">
        <v>17.797000000000001</v>
      </c>
      <c r="D16" s="172">
        <f t="shared" si="3"/>
        <v>15.771600000000001</v>
      </c>
      <c r="E16" s="172">
        <f t="shared" si="4"/>
        <v>19.276400000000002</v>
      </c>
      <c r="F16" s="89">
        <f t="shared" si="5"/>
        <v>17.797000000000001</v>
      </c>
      <c r="G16" s="92">
        <v>744.17</v>
      </c>
      <c r="H16" s="91">
        <f t="shared" si="9"/>
        <v>0.1324399349</v>
      </c>
      <c r="I16" s="52"/>
      <c r="J16" s="94">
        <f t="shared" si="10"/>
        <v>0.1318</v>
      </c>
      <c r="K16" s="316">
        <f t="shared" si="11"/>
        <v>0.1285</v>
      </c>
      <c r="L16" s="97" t="str">
        <f t="shared" si="6"/>
        <v/>
      </c>
      <c r="M16" s="37"/>
      <c r="N16" s="98">
        <f t="shared" si="1"/>
        <v>0.1331</v>
      </c>
      <c r="O16" s="95">
        <f t="shared" si="12"/>
        <v>0.13639999999999999</v>
      </c>
      <c r="P16" s="97" t="str">
        <f t="shared" si="2"/>
        <v/>
      </c>
      <c r="Q16" s="52"/>
      <c r="R16" s="101"/>
      <c r="S16" s="89"/>
      <c r="T16" s="115" t="s">
        <v>13</v>
      </c>
      <c r="U16" s="52"/>
      <c r="V16" s="222"/>
      <c r="W16" s="94">
        <f t="shared" si="7"/>
        <v>0.1318</v>
      </c>
      <c r="X16" s="91">
        <f t="shared" si="8"/>
        <v>0.1331</v>
      </c>
    </row>
    <row r="17" spans="1:24" x14ac:dyDescent="0.25">
      <c r="A17" s="128">
        <v>42684</v>
      </c>
      <c r="B17" s="320">
        <v>17.715</v>
      </c>
      <c r="C17" s="324">
        <v>18.379000000000001</v>
      </c>
      <c r="D17" s="173">
        <f t="shared" si="3"/>
        <v>15.9435</v>
      </c>
      <c r="E17" s="173">
        <f t="shared" si="4"/>
        <v>19.486499999999999</v>
      </c>
      <c r="F17" s="38">
        <f t="shared" si="5"/>
        <v>18.379000000000001</v>
      </c>
      <c r="G17" s="39">
        <v>744.14</v>
      </c>
      <c r="H17" s="47">
        <f t="shared" si="9"/>
        <v>0.13676549060000001</v>
      </c>
      <c r="I17" s="52"/>
      <c r="J17" s="56">
        <f t="shared" si="10"/>
        <v>0.1361</v>
      </c>
      <c r="K17" s="315">
        <f t="shared" si="11"/>
        <v>0.13270000000000001</v>
      </c>
      <c r="L17" s="41" t="str">
        <f t="shared" si="6"/>
        <v/>
      </c>
      <c r="M17" s="37"/>
      <c r="N17" s="55">
        <f t="shared" si="1"/>
        <v>0.13750000000000001</v>
      </c>
      <c r="O17" s="37">
        <f t="shared" si="12"/>
        <v>0.1409</v>
      </c>
      <c r="P17" s="41">
        <f t="shared" si="2"/>
        <v>0.1371</v>
      </c>
      <c r="Q17" s="222"/>
      <c r="R17" s="54"/>
      <c r="S17" s="38">
        <v>18.425000000000001</v>
      </c>
      <c r="T17" s="116" t="s">
        <v>13</v>
      </c>
      <c r="U17" s="52"/>
      <c r="V17" s="222"/>
      <c r="W17" s="56">
        <f t="shared" si="7"/>
        <v>0.1361</v>
      </c>
      <c r="X17" s="47">
        <f t="shared" si="8"/>
        <v>0.13750000000000001</v>
      </c>
    </row>
    <row r="18" spans="1:24" x14ac:dyDescent="0.25">
      <c r="A18" s="86">
        <v>42685</v>
      </c>
      <c r="B18" s="322">
        <v>17.937000000000001</v>
      </c>
      <c r="C18" s="323">
        <v>17.995999999999999</v>
      </c>
      <c r="D18" s="172">
        <f t="shared" si="3"/>
        <v>16.1433</v>
      </c>
      <c r="E18" s="172">
        <f t="shared" si="4"/>
        <v>19.730700000000002</v>
      </c>
      <c r="F18" s="89">
        <f t="shared" si="5"/>
        <v>17.995999999999999</v>
      </c>
      <c r="G18" s="92">
        <v>744.23</v>
      </c>
      <c r="H18" s="91">
        <f t="shared" si="9"/>
        <v>0.13393163079999998</v>
      </c>
      <c r="I18" s="52"/>
      <c r="J18" s="94">
        <f t="shared" si="10"/>
        <v>0.1333</v>
      </c>
      <c r="K18" s="316">
        <f t="shared" si="11"/>
        <v>0.12989999999999999</v>
      </c>
      <c r="L18" s="97" t="str">
        <f t="shared" si="6"/>
        <v/>
      </c>
      <c r="M18" s="37"/>
      <c r="N18" s="98">
        <f t="shared" si="1"/>
        <v>0.1346</v>
      </c>
      <c r="O18" s="95">
        <f t="shared" si="12"/>
        <v>0.13800000000000001</v>
      </c>
      <c r="P18" s="97" t="str">
        <f t="shared" si="2"/>
        <v/>
      </c>
      <c r="Q18" s="52"/>
      <c r="R18" s="101"/>
      <c r="S18" s="89"/>
      <c r="T18" s="115" t="s">
        <v>13</v>
      </c>
      <c r="U18" s="52"/>
      <c r="V18" s="222" t="s">
        <v>38</v>
      </c>
      <c r="W18" s="94">
        <f t="shared" si="7"/>
        <v>0.1333</v>
      </c>
      <c r="X18" s="91">
        <f t="shared" si="8"/>
        <v>0.1346</v>
      </c>
    </row>
    <row r="19" spans="1:24" x14ac:dyDescent="0.25">
      <c r="A19" s="128">
        <v>42686</v>
      </c>
      <c r="B19" s="320">
        <v>18.106000000000002</v>
      </c>
      <c r="C19" s="324">
        <v>18.725000000000001</v>
      </c>
      <c r="D19" s="173">
        <f t="shared" si="3"/>
        <v>16.295400000000001</v>
      </c>
      <c r="E19" s="173">
        <f t="shared" si="4"/>
        <v>19.916600000000003</v>
      </c>
      <c r="F19" s="38">
        <f t="shared" si="5"/>
        <v>18.725000000000001</v>
      </c>
      <c r="G19" s="39">
        <v>744.23</v>
      </c>
      <c r="H19" s="47">
        <f t="shared" si="9"/>
        <v>0.13935706750000001</v>
      </c>
      <c r="I19" s="52"/>
      <c r="J19" s="56">
        <f t="shared" si="10"/>
        <v>0.13869999999999999</v>
      </c>
      <c r="K19" s="315">
        <f t="shared" si="11"/>
        <v>0.13519999999999999</v>
      </c>
      <c r="L19" s="41" t="str">
        <f t="shared" si="6"/>
        <v/>
      </c>
      <c r="M19" s="37"/>
      <c r="N19" s="55">
        <f t="shared" si="1"/>
        <v>0.1401</v>
      </c>
      <c r="O19" s="37">
        <f t="shared" si="12"/>
        <v>0.14349999999999999</v>
      </c>
      <c r="P19" s="41">
        <f t="shared" si="2"/>
        <v>0.1394</v>
      </c>
      <c r="Q19" s="222"/>
      <c r="R19" s="54"/>
      <c r="S19" s="38">
        <v>18.725000000000001</v>
      </c>
      <c r="T19" s="116" t="s">
        <v>13</v>
      </c>
      <c r="U19" s="52"/>
      <c r="V19" s="222"/>
      <c r="W19" s="56">
        <f t="shared" si="7"/>
        <v>0.13869999999999999</v>
      </c>
      <c r="X19" s="47">
        <f t="shared" si="8"/>
        <v>0.1401</v>
      </c>
    </row>
    <row r="20" spans="1:24" x14ac:dyDescent="0.25">
      <c r="A20" s="86">
        <v>42687</v>
      </c>
      <c r="B20" s="322">
        <v>18.114000000000001</v>
      </c>
      <c r="C20" s="323">
        <v>18.350000000000001</v>
      </c>
      <c r="D20" s="172">
        <f t="shared" si="3"/>
        <v>16.302600000000002</v>
      </c>
      <c r="E20" s="172">
        <f t="shared" si="4"/>
        <v>19.9254</v>
      </c>
      <c r="F20" s="89">
        <f t="shared" si="5"/>
        <v>18.350000000000001</v>
      </c>
      <c r="G20" s="92">
        <v>744.23</v>
      </c>
      <c r="H20" s="91">
        <f t="shared" si="9"/>
        <v>0.136566205</v>
      </c>
      <c r="I20" s="52"/>
      <c r="J20" s="94">
        <f t="shared" si="10"/>
        <v>0.13589999999999999</v>
      </c>
      <c r="K20" s="316">
        <f t="shared" si="11"/>
        <v>0.13250000000000001</v>
      </c>
      <c r="L20" s="97" t="str">
        <f t="shared" si="6"/>
        <v/>
      </c>
      <c r="M20" s="37"/>
      <c r="N20" s="98">
        <f t="shared" si="1"/>
        <v>0.13730000000000001</v>
      </c>
      <c r="O20" s="95">
        <f t="shared" si="12"/>
        <v>0.14069999999999999</v>
      </c>
      <c r="P20" s="97" t="str">
        <f t="shared" si="2"/>
        <v/>
      </c>
      <c r="Q20" s="52"/>
      <c r="R20" s="101"/>
      <c r="S20" s="89"/>
      <c r="T20" s="115" t="s">
        <v>13</v>
      </c>
      <c r="U20" s="52"/>
      <c r="V20" s="222"/>
      <c r="W20" s="94">
        <f t="shared" si="7"/>
        <v>0.13589999999999999</v>
      </c>
      <c r="X20" s="91">
        <f t="shared" si="8"/>
        <v>0.13730000000000001</v>
      </c>
    </row>
    <row r="21" spans="1:24" x14ac:dyDescent="0.25">
      <c r="A21" s="128">
        <v>42688</v>
      </c>
      <c r="B21" s="325">
        <v>18.113</v>
      </c>
      <c r="C21" s="324">
        <v>17.25</v>
      </c>
      <c r="D21" s="173">
        <f t="shared" si="3"/>
        <v>16.3017</v>
      </c>
      <c r="E21" s="173">
        <f t="shared" si="4"/>
        <v>19.924299999999999</v>
      </c>
      <c r="F21" s="38">
        <f t="shared" si="5"/>
        <v>17.25</v>
      </c>
      <c r="G21" s="39">
        <v>744.25</v>
      </c>
      <c r="H21" s="47">
        <f t="shared" si="9"/>
        <v>0.12838312499999999</v>
      </c>
      <c r="I21" s="52"/>
      <c r="J21" s="56">
        <f t="shared" si="10"/>
        <v>0.12770000000000001</v>
      </c>
      <c r="K21" s="315">
        <f t="shared" si="11"/>
        <v>0.1245</v>
      </c>
      <c r="L21" s="41" t="str">
        <f t="shared" si="6"/>
        <v/>
      </c>
      <c r="M21" s="37"/>
      <c r="N21" s="55">
        <f t="shared" si="1"/>
        <v>0.129</v>
      </c>
      <c r="O21" s="37">
        <f t="shared" si="12"/>
        <v>0.13220000000000001</v>
      </c>
      <c r="P21" s="41" t="str">
        <f t="shared" si="2"/>
        <v/>
      </c>
      <c r="Q21" s="222"/>
      <c r="R21" s="54"/>
      <c r="S21" s="38"/>
      <c r="T21" s="116" t="s">
        <v>13</v>
      </c>
      <c r="U21" s="52"/>
      <c r="V21" s="222"/>
      <c r="W21" s="56">
        <f t="shared" si="7"/>
        <v>0.12770000000000001</v>
      </c>
      <c r="X21" s="47">
        <f t="shared" si="8"/>
        <v>0.129</v>
      </c>
    </row>
    <row r="22" spans="1:24" x14ac:dyDescent="0.25">
      <c r="A22" s="86">
        <v>42689</v>
      </c>
      <c r="B22" s="322">
        <v>17.591999999999999</v>
      </c>
      <c r="C22" s="323">
        <v>16.995999999999999</v>
      </c>
      <c r="D22" s="172">
        <f t="shared" si="3"/>
        <v>15.832799999999999</v>
      </c>
      <c r="E22" s="172">
        <f t="shared" si="4"/>
        <v>19.351199999999999</v>
      </c>
      <c r="F22" s="89">
        <f t="shared" si="5"/>
        <v>16.995999999999999</v>
      </c>
      <c r="G22" s="92">
        <v>744.34</v>
      </c>
      <c r="H22" s="91">
        <f t="shared" si="9"/>
        <v>0.1265080264</v>
      </c>
      <c r="I22" s="52"/>
      <c r="J22" s="94">
        <f t="shared" si="10"/>
        <v>0.12590000000000001</v>
      </c>
      <c r="K22" s="316">
        <f t="shared" si="11"/>
        <v>0.1227</v>
      </c>
      <c r="L22" s="97">
        <f t="shared" si="6"/>
        <v>0.1236</v>
      </c>
      <c r="M22" s="37"/>
      <c r="N22" s="98">
        <f t="shared" si="1"/>
        <v>0.12709999999999999</v>
      </c>
      <c r="O22" s="95">
        <f t="shared" si="12"/>
        <v>0.1303</v>
      </c>
      <c r="P22" s="97" t="str">
        <f t="shared" si="2"/>
        <v/>
      </c>
      <c r="Q22" s="52"/>
      <c r="R22" s="101">
        <v>16.600000000000001</v>
      </c>
      <c r="S22" s="89"/>
      <c r="T22" s="115" t="s">
        <v>13</v>
      </c>
      <c r="U22" s="52"/>
      <c r="V22" s="222"/>
      <c r="W22" s="94">
        <f t="shared" si="7"/>
        <v>0.1236</v>
      </c>
      <c r="X22" s="91">
        <f t="shared" si="8"/>
        <v>0.12709999999999999</v>
      </c>
    </row>
    <row r="23" spans="1:24" x14ac:dyDescent="0.25">
      <c r="A23" s="128">
        <v>42690</v>
      </c>
      <c r="B23" s="320">
        <v>17.664999999999999</v>
      </c>
      <c r="C23" s="324">
        <v>17.289000000000001</v>
      </c>
      <c r="D23" s="173">
        <f t="shared" si="3"/>
        <v>15.898499999999999</v>
      </c>
      <c r="E23" s="173">
        <f t="shared" si="4"/>
        <v>19.4315</v>
      </c>
      <c r="F23" s="38">
        <f t="shared" si="5"/>
        <v>17.289000000000001</v>
      </c>
      <c r="G23" s="39">
        <v>744.22</v>
      </c>
      <c r="H23" s="47">
        <f>(F23*G23)/100000</f>
        <v>0.12866819580000002</v>
      </c>
      <c r="I23" s="52"/>
      <c r="J23" s="56">
        <f t="shared" si="10"/>
        <v>0.128</v>
      </c>
      <c r="K23" s="315">
        <f t="shared" si="11"/>
        <v>0.12479999999999999</v>
      </c>
      <c r="L23" s="41">
        <f t="shared" si="6"/>
        <v>0.12670000000000001</v>
      </c>
      <c r="M23" s="37"/>
      <c r="N23" s="55">
        <f t="shared" si="1"/>
        <v>0.1293</v>
      </c>
      <c r="O23" s="37">
        <f t="shared" si="12"/>
        <v>0.13250000000000001</v>
      </c>
      <c r="P23" s="41" t="str">
        <f t="shared" si="2"/>
        <v/>
      </c>
      <c r="Q23" s="222"/>
      <c r="R23" s="54">
        <v>17.024999999999999</v>
      </c>
      <c r="S23" s="38"/>
      <c r="T23" s="116" t="s">
        <v>13</v>
      </c>
      <c r="U23" s="52"/>
      <c r="V23" s="222"/>
      <c r="W23" s="56">
        <f t="shared" si="7"/>
        <v>0.12670000000000001</v>
      </c>
      <c r="X23" s="47">
        <f t="shared" si="8"/>
        <v>0.1293</v>
      </c>
    </row>
    <row r="24" spans="1:24" x14ac:dyDescent="0.25">
      <c r="A24" s="86">
        <v>42691</v>
      </c>
      <c r="B24" s="322">
        <v>17.513000000000002</v>
      </c>
      <c r="C24" s="323">
        <v>16.788</v>
      </c>
      <c r="D24" s="172">
        <f t="shared" si="3"/>
        <v>15.761700000000001</v>
      </c>
      <c r="E24" s="172">
        <f t="shared" si="4"/>
        <v>19.264300000000002</v>
      </c>
      <c r="F24" s="89">
        <f t="shared" si="5"/>
        <v>16.788</v>
      </c>
      <c r="G24" s="92">
        <v>744.19</v>
      </c>
      <c r="H24" s="91">
        <f t="shared" si="9"/>
        <v>0.12493461720000001</v>
      </c>
      <c r="I24" s="52"/>
      <c r="J24" s="94">
        <f t="shared" si="10"/>
        <v>0.12429999999999999</v>
      </c>
      <c r="K24" s="316">
        <f t="shared" si="11"/>
        <v>0.1212</v>
      </c>
      <c r="L24" s="97" t="str">
        <f t="shared" si="6"/>
        <v/>
      </c>
      <c r="M24" s="37"/>
      <c r="N24" s="98">
        <f t="shared" si="1"/>
        <v>0.12559999999999999</v>
      </c>
      <c r="O24" s="95">
        <f t="shared" si="12"/>
        <v>0.12870000000000001</v>
      </c>
      <c r="P24" s="97" t="str">
        <f t="shared" si="2"/>
        <v/>
      </c>
      <c r="Q24" s="52"/>
      <c r="R24" s="101"/>
      <c r="S24" s="89"/>
      <c r="T24" s="115" t="s">
        <v>13</v>
      </c>
      <c r="U24" s="52"/>
      <c r="V24" s="222"/>
      <c r="W24" s="94">
        <f t="shared" si="7"/>
        <v>0.12429999999999999</v>
      </c>
      <c r="X24" s="91">
        <f t="shared" si="8"/>
        <v>0.12559999999999999</v>
      </c>
    </row>
    <row r="25" spans="1:24" x14ac:dyDescent="0.25">
      <c r="A25" s="128">
        <v>42692</v>
      </c>
      <c r="B25" s="320">
        <v>17.042999999999999</v>
      </c>
      <c r="C25" s="324">
        <v>17.363</v>
      </c>
      <c r="D25" s="173">
        <f t="shared" si="3"/>
        <v>15.338699999999999</v>
      </c>
      <c r="E25" s="173">
        <f t="shared" si="4"/>
        <v>18.747299999999999</v>
      </c>
      <c r="F25" s="38">
        <f t="shared" si="5"/>
        <v>17.363</v>
      </c>
      <c r="G25" s="39">
        <v>743.99</v>
      </c>
      <c r="H25" s="47">
        <f>(F25*G25)/100000</f>
        <v>0.1291789837</v>
      </c>
      <c r="I25" s="52"/>
      <c r="J25" s="56">
        <f t="shared" si="10"/>
        <v>0.1285</v>
      </c>
      <c r="K25" s="315">
        <f t="shared" si="11"/>
        <v>0.12529999999999999</v>
      </c>
      <c r="L25" s="41" t="str">
        <f t="shared" si="6"/>
        <v/>
      </c>
      <c r="M25" s="37"/>
      <c r="N25" s="55">
        <f t="shared" si="1"/>
        <v>0.1298</v>
      </c>
      <c r="O25" s="37">
        <f t="shared" si="12"/>
        <v>0.1331</v>
      </c>
      <c r="P25" s="41" t="str">
        <f t="shared" si="2"/>
        <v/>
      </c>
      <c r="Q25" s="222"/>
      <c r="R25" s="54"/>
      <c r="S25" s="225"/>
      <c r="T25" s="226" t="s">
        <v>13</v>
      </c>
      <c r="U25" s="224"/>
      <c r="V25" s="222"/>
      <c r="W25" s="56">
        <f t="shared" si="7"/>
        <v>0.1285</v>
      </c>
      <c r="X25" s="47">
        <f t="shared" si="8"/>
        <v>0.1298</v>
      </c>
    </row>
    <row r="26" spans="1:24" x14ac:dyDescent="0.25">
      <c r="A26" s="86">
        <v>42693</v>
      </c>
      <c r="B26" s="175">
        <v>17.433</v>
      </c>
      <c r="C26" s="172">
        <v>18.213000000000001</v>
      </c>
      <c r="D26" s="172">
        <f t="shared" si="3"/>
        <v>15.6897</v>
      </c>
      <c r="E26" s="172">
        <f t="shared" si="4"/>
        <v>19.176300000000001</v>
      </c>
      <c r="F26" s="89">
        <f t="shared" si="5"/>
        <v>18.213000000000001</v>
      </c>
      <c r="G26" s="92">
        <v>743.99</v>
      </c>
      <c r="H26" s="91">
        <f t="shared" si="9"/>
        <v>0.13550289870000001</v>
      </c>
      <c r="I26" s="52"/>
      <c r="J26" s="94">
        <f t="shared" si="10"/>
        <v>0.1348</v>
      </c>
      <c r="K26" s="316">
        <f t="shared" si="11"/>
        <v>0.13139999999999999</v>
      </c>
      <c r="L26" s="97" t="str">
        <f t="shared" si="6"/>
        <v/>
      </c>
      <c r="M26" s="37"/>
      <c r="N26" s="98">
        <f t="shared" si="1"/>
        <v>0.13619999999999999</v>
      </c>
      <c r="O26" s="95">
        <f t="shared" si="12"/>
        <v>0.1396</v>
      </c>
      <c r="P26" s="97" t="str">
        <f t="shared" si="2"/>
        <v/>
      </c>
      <c r="Q26" s="52"/>
      <c r="R26" s="101"/>
      <c r="S26" s="89"/>
      <c r="T26" s="115" t="s">
        <v>13</v>
      </c>
      <c r="U26" s="52"/>
      <c r="V26" s="222"/>
      <c r="W26" s="94">
        <f t="shared" si="7"/>
        <v>0.1348</v>
      </c>
      <c r="X26" s="91">
        <f t="shared" si="8"/>
        <v>0.13619999999999999</v>
      </c>
    </row>
    <row r="27" spans="1:24" x14ac:dyDescent="0.25">
      <c r="A27" s="128">
        <v>42694</v>
      </c>
      <c r="B27" s="176">
        <v>17.433</v>
      </c>
      <c r="C27" s="173">
        <v>17.416</v>
      </c>
      <c r="D27" s="173">
        <f t="shared" si="3"/>
        <v>15.6897</v>
      </c>
      <c r="E27" s="173">
        <f t="shared" si="4"/>
        <v>19.176300000000001</v>
      </c>
      <c r="F27" s="38">
        <f t="shared" si="5"/>
        <v>17.416</v>
      </c>
      <c r="G27" s="39">
        <v>743.99</v>
      </c>
      <c r="H27" s="47">
        <f t="shared" si="9"/>
        <v>0.12957329840000001</v>
      </c>
      <c r="I27" s="52"/>
      <c r="J27" s="56">
        <f t="shared" si="10"/>
        <v>0.12889999999999999</v>
      </c>
      <c r="K27" s="315">
        <f t="shared" si="11"/>
        <v>0.12570000000000001</v>
      </c>
      <c r="L27" s="41" t="str">
        <f t="shared" si="6"/>
        <v/>
      </c>
      <c r="M27" s="37"/>
      <c r="N27" s="55">
        <f t="shared" si="1"/>
        <v>0.13020000000000001</v>
      </c>
      <c r="O27" s="37">
        <f t="shared" si="12"/>
        <v>0.13350000000000001</v>
      </c>
      <c r="P27" s="41" t="str">
        <f t="shared" si="2"/>
        <v/>
      </c>
      <c r="Q27" s="222"/>
      <c r="R27" s="54"/>
      <c r="S27" s="38"/>
      <c r="T27" s="116" t="s">
        <v>13</v>
      </c>
      <c r="U27" s="52"/>
      <c r="V27" s="222"/>
      <c r="W27" s="56">
        <f t="shared" si="7"/>
        <v>0.12889999999999999</v>
      </c>
      <c r="X27" s="47">
        <f t="shared" si="8"/>
        <v>0.13020000000000001</v>
      </c>
    </row>
    <row r="28" spans="1:24" x14ac:dyDescent="0.25">
      <c r="A28" s="86">
        <v>42695</v>
      </c>
      <c r="B28" s="175">
        <v>17.55</v>
      </c>
      <c r="C28" s="172">
        <v>17.013000000000002</v>
      </c>
      <c r="D28" s="172">
        <f t="shared" si="3"/>
        <v>15.795</v>
      </c>
      <c r="E28" s="172">
        <f t="shared" si="4"/>
        <v>19.305</v>
      </c>
      <c r="F28" s="89">
        <f t="shared" si="5"/>
        <v>17.013000000000002</v>
      </c>
      <c r="G28" s="92">
        <v>744.09</v>
      </c>
      <c r="H28" s="91">
        <f t="shared" si="9"/>
        <v>0.12659203170000002</v>
      </c>
      <c r="I28" s="52"/>
      <c r="J28" s="94">
        <f t="shared" si="10"/>
        <v>0.126</v>
      </c>
      <c r="K28" s="316">
        <f t="shared" si="11"/>
        <v>0.12280000000000001</v>
      </c>
      <c r="L28" s="97" t="str">
        <f t="shared" si="6"/>
        <v/>
      </c>
      <c r="M28" s="37"/>
      <c r="N28" s="98">
        <f t="shared" si="1"/>
        <v>0.12720000000000001</v>
      </c>
      <c r="O28" s="95">
        <f t="shared" si="12"/>
        <v>0.13039999999999999</v>
      </c>
      <c r="P28" s="97" t="str">
        <f t="shared" si="2"/>
        <v/>
      </c>
      <c r="Q28" s="52"/>
      <c r="R28" s="101"/>
      <c r="S28" s="89"/>
      <c r="T28" s="115" t="s">
        <v>13</v>
      </c>
      <c r="U28" s="52"/>
      <c r="V28" s="222"/>
      <c r="W28" s="94">
        <f t="shared" si="7"/>
        <v>0.126</v>
      </c>
      <c r="X28" s="91">
        <f t="shared" si="8"/>
        <v>0.12720000000000001</v>
      </c>
    </row>
    <row r="29" spans="1:24" x14ac:dyDescent="0.25">
      <c r="A29" s="128">
        <v>42696</v>
      </c>
      <c r="B29" s="176">
        <v>16.978000000000002</v>
      </c>
      <c r="C29" s="173">
        <v>17.2</v>
      </c>
      <c r="D29" s="173">
        <f t="shared" si="3"/>
        <v>15.280200000000001</v>
      </c>
      <c r="E29" s="173">
        <f t="shared" si="4"/>
        <v>18.675800000000002</v>
      </c>
      <c r="F29" s="38">
        <f t="shared" si="5"/>
        <v>17.2</v>
      </c>
      <c r="G29" s="39">
        <v>743.99</v>
      </c>
      <c r="H29" s="47">
        <f t="shared" si="9"/>
        <v>0.12796627999999999</v>
      </c>
      <c r="I29" s="52"/>
      <c r="J29" s="56">
        <f t="shared" si="10"/>
        <v>0.1273</v>
      </c>
      <c r="K29" s="315">
        <f t="shared" si="11"/>
        <v>0.1241</v>
      </c>
      <c r="L29" s="41" t="str">
        <f t="shared" si="6"/>
        <v/>
      </c>
      <c r="M29" s="37"/>
      <c r="N29" s="55">
        <f t="shared" si="1"/>
        <v>0.12859999999999999</v>
      </c>
      <c r="O29" s="37">
        <f t="shared" si="12"/>
        <v>0.1318</v>
      </c>
      <c r="P29" s="41" t="str">
        <f t="shared" si="2"/>
        <v/>
      </c>
      <c r="Q29" s="222"/>
      <c r="R29" s="54"/>
      <c r="S29" s="38"/>
      <c r="T29" s="116" t="s">
        <v>13</v>
      </c>
      <c r="U29" s="52"/>
      <c r="V29" s="222"/>
      <c r="W29" s="56">
        <f t="shared" si="7"/>
        <v>0.1273</v>
      </c>
      <c r="X29" s="47">
        <f t="shared" si="8"/>
        <v>0.12859999999999999</v>
      </c>
    </row>
    <row r="30" spans="1:24" x14ac:dyDescent="0.25">
      <c r="A30" s="86">
        <v>42697</v>
      </c>
      <c r="B30" s="175">
        <v>17.145</v>
      </c>
      <c r="C30" s="172">
        <v>17.379000000000001</v>
      </c>
      <c r="D30" s="172">
        <f t="shared" si="3"/>
        <v>15.430499999999999</v>
      </c>
      <c r="E30" s="172">
        <f t="shared" si="4"/>
        <v>18.859500000000001</v>
      </c>
      <c r="F30" s="89">
        <f t="shared" si="5"/>
        <v>17.379000000000001</v>
      </c>
      <c r="G30" s="92">
        <v>743.98</v>
      </c>
      <c r="H30" s="91">
        <f t="shared" si="9"/>
        <v>0.1292962842</v>
      </c>
      <c r="I30" s="52"/>
      <c r="J30" s="94">
        <f t="shared" si="10"/>
        <v>0.12859999999999999</v>
      </c>
      <c r="K30" s="316">
        <f t="shared" si="11"/>
        <v>0.12540000000000001</v>
      </c>
      <c r="L30" s="97" t="str">
        <f t="shared" si="6"/>
        <v/>
      </c>
      <c r="M30" s="37"/>
      <c r="N30" s="98">
        <f t="shared" si="1"/>
        <v>0.12989999999999999</v>
      </c>
      <c r="O30" s="95">
        <f t="shared" si="12"/>
        <v>0.13320000000000001</v>
      </c>
      <c r="P30" s="97" t="str">
        <f t="shared" si="2"/>
        <v/>
      </c>
      <c r="Q30" s="52"/>
      <c r="R30" s="101"/>
      <c r="S30" s="89"/>
      <c r="T30" s="115" t="s">
        <v>13</v>
      </c>
      <c r="U30" s="52"/>
      <c r="V30" s="222"/>
      <c r="W30" s="94">
        <f t="shared" si="7"/>
        <v>0.12859999999999999</v>
      </c>
      <c r="X30" s="91">
        <f t="shared" si="8"/>
        <v>0.12989999999999999</v>
      </c>
    </row>
    <row r="31" spans="1:24" x14ac:dyDescent="0.25">
      <c r="A31" s="128">
        <v>42698</v>
      </c>
      <c r="B31" s="176">
        <v>17.521000000000001</v>
      </c>
      <c r="C31" s="173">
        <v>17.375</v>
      </c>
      <c r="D31" s="173">
        <f t="shared" si="3"/>
        <v>15.7689</v>
      </c>
      <c r="E31" s="173">
        <f t="shared" si="4"/>
        <v>19.273099999999999</v>
      </c>
      <c r="F31" s="38">
        <f t="shared" si="5"/>
        <v>17.375</v>
      </c>
      <c r="G31" s="39">
        <v>743.73</v>
      </c>
      <c r="H31" s="47">
        <f t="shared" si="9"/>
        <v>0.1292230875</v>
      </c>
      <c r="I31" s="52"/>
      <c r="J31" s="56">
        <f t="shared" si="10"/>
        <v>0.12859999999999999</v>
      </c>
      <c r="K31" s="315">
        <f t="shared" si="11"/>
        <v>0.12529999999999999</v>
      </c>
      <c r="L31" s="41" t="str">
        <f t="shared" si="6"/>
        <v/>
      </c>
      <c r="M31" s="37"/>
      <c r="N31" s="55">
        <f t="shared" si="1"/>
        <v>0.12989999999999999</v>
      </c>
      <c r="O31" s="37">
        <f t="shared" si="12"/>
        <v>0.1331</v>
      </c>
      <c r="P31" s="41" t="str">
        <f t="shared" si="2"/>
        <v/>
      </c>
      <c r="Q31" s="222"/>
      <c r="R31" s="54"/>
      <c r="S31" s="38"/>
      <c r="T31" s="116" t="s">
        <v>13</v>
      </c>
      <c r="U31" s="52"/>
      <c r="V31" s="222"/>
      <c r="W31" s="56">
        <f t="shared" si="7"/>
        <v>0.12859999999999999</v>
      </c>
      <c r="X31" s="47">
        <f t="shared" si="8"/>
        <v>0.12989999999999999</v>
      </c>
    </row>
    <row r="32" spans="1:24" x14ac:dyDescent="0.25">
      <c r="A32" s="86">
        <v>42699</v>
      </c>
      <c r="B32" s="175">
        <v>17.472999999999999</v>
      </c>
      <c r="C32" s="172">
        <v>17.538</v>
      </c>
      <c r="D32" s="172">
        <f t="shared" si="3"/>
        <v>15.7257</v>
      </c>
      <c r="E32" s="172">
        <f t="shared" si="4"/>
        <v>19.220299999999998</v>
      </c>
      <c r="F32" s="89">
        <f t="shared" si="5"/>
        <v>17.538</v>
      </c>
      <c r="G32" s="92">
        <v>743.8</v>
      </c>
      <c r="H32" s="91">
        <f t="shared" si="9"/>
        <v>0.130447644</v>
      </c>
      <c r="I32" s="52"/>
      <c r="J32" s="94">
        <f t="shared" si="10"/>
        <v>0.1298</v>
      </c>
      <c r="K32" s="316">
        <f t="shared" si="11"/>
        <v>0.1265</v>
      </c>
      <c r="L32" s="97" t="str">
        <f t="shared" si="6"/>
        <v/>
      </c>
      <c r="M32" s="37"/>
      <c r="N32" s="98">
        <f t="shared" si="1"/>
        <v>0.13109999999999999</v>
      </c>
      <c r="O32" s="95">
        <f t="shared" si="12"/>
        <v>0.13439999999999999</v>
      </c>
      <c r="P32" s="97" t="str">
        <f t="shared" si="2"/>
        <v/>
      </c>
      <c r="Q32" s="52"/>
      <c r="R32" s="101"/>
      <c r="S32" s="89"/>
      <c r="T32" s="115" t="s">
        <v>13</v>
      </c>
      <c r="U32" s="52"/>
      <c r="V32" s="222"/>
      <c r="W32" s="94">
        <f t="shared" si="7"/>
        <v>0.1298</v>
      </c>
      <c r="X32" s="91">
        <f t="shared" si="8"/>
        <v>0.13109999999999999</v>
      </c>
    </row>
    <row r="33" spans="1:24" x14ac:dyDescent="0.25">
      <c r="A33" s="128">
        <v>42700</v>
      </c>
      <c r="B33" s="176">
        <v>17.495999999999999</v>
      </c>
      <c r="C33" s="173">
        <v>17.088000000000001</v>
      </c>
      <c r="D33" s="173">
        <f t="shared" si="3"/>
        <v>15.746399999999998</v>
      </c>
      <c r="E33" s="173">
        <f t="shared" si="4"/>
        <v>19.2456</v>
      </c>
      <c r="F33" s="38">
        <f t="shared" si="5"/>
        <v>17.088000000000001</v>
      </c>
      <c r="G33" s="39">
        <v>743.8</v>
      </c>
      <c r="H33" s="47">
        <f t="shared" si="9"/>
        <v>0.12710054399999998</v>
      </c>
      <c r="I33" s="52"/>
      <c r="J33" s="56">
        <f t="shared" si="10"/>
        <v>0.1265</v>
      </c>
      <c r="K33" s="315">
        <f t="shared" si="11"/>
        <v>0.12330000000000001</v>
      </c>
      <c r="L33" s="41" t="str">
        <f t="shared" si="6"/>
        <v/>
      </c>
      <c r="M33" s="37"/>
      <c r="N33" s="55">
        <f t="shared" si="1"/>
        <v>0.12770000000000001</v>
      </c>
      <c r="O33" s="37">
        <f t="shared" si="12"/>
        <v>0.13089999999999999</v>
      </c>
      <c r="P33" s="41" t="str">
        <f t="shared" si="2"/>
        <v/>
      </c>
      <c r="Q33" s="52"/>
      <c r="R33" s="54"/>
      <c r="S33" s="38"/>
      <c r="T33" s="116" t="s">
        <v>13</v>
      </c>
      <c r="U33" s="52"/>
      <c r="V33" s="222"/>
      <c r="W33" s="56">
        <f t="shared" si="7"/>
        <v>0.1265</v>
      </c>
      <c r="X33" s="47">
        <f t="shared" si="8"/>
        <v>0.12770000000000001</v>
      </c>
    </row>
    <row r="34" spans="1:24" x14ac:dyDescent="0.25">
      <c r="A34" s="86">
        <v>42701</v>
      </c>
      <c r="B34" s="175">
        <v>17.5</v>
      </c>
      <c r="C34" s="172">
        <v>17.8</v>
      </c>
      <c r="D34" s="172">
        <f t="shared" si="3"/>
        <v>15.75</v>
      </c>
      <c r="E34" s="172">
        <f t="shared" si="4"/>
        <v>19.25</v>
      </c>
      <c r="F34" s="89">
        <f t="shared" si="5"/>
        <v>17.8</v>
      </c>
      <c r="G34" s="92">
        <v>743.8</v>
      </c>
      <c r="H34" s="91">
        <f t="shared" si="9"/>
        <v>0.1323964</v>
      </c>
      <c r="I34" s="52"/>
      <c r="J34" s="94">
        <f t="shared" si="10"/>
        <v>0.13170000000000001</v>
      </c>
      <c r="K34" s="316">
        <f t="shared" si="11"/>
        <v>0.12839999999999999</v>
      </c>
      <c r="L34" s="97" t="str">
        <f t="shared" si="6"/>
        <v/>
      </c>
      <c r="M34" s="37"/>
      <c r="N34" s="98">
        <f t="shared" si="1"/>
        <v>0.1331</v>
      </c>
      <c r="O34" s="95">
        <f t="shared" si="12"/>
        <v>0.13639999999999999</v>
      </c>
      <c r="P34" s="97" t="str">
        <f t="shared" si="2"/>
        <v/>
      </c>
      <c r="Q34" s="52"/>
      <c r="R34" s="101"/>
      <c r="S34" s="89"/>
      <c r="T34" s="115" t="s">
        <v>13</v>
      </c>
      <c r="U34" s="52"/>
      <c r="V34" s="222"/>
      <c r="W34" s="94">
        <f t="shared" si="7"/>
        <v>0.13170000000000001</v>
      </c>
      <c r="X34" s="91">
        <f t="shared" si="8"/>
        <v>0.1331</v>
      </c>
    </row>
    <row r="35" spans="1:24" x14ac:dyDescent="0.25">
      <c r="A35" s="128">
        <v>42702</v>
      </c>
      <c r="B35" s="176">
        <v>17.564</v>
      </c>
      <c r="C35" s="173">
        <v>17.7</v>
      </c>
      <c r="D35" s="173">
        <f t="shared" si="3"/>
        <v>15.807600000000001</v>
      </c>
      <c r="E35" s="173">
        <f t="shared" si="4"/>
        <v>19.320399999999999</v>
      </c>
      <c r="F35" s="38">
        <f t="shared" si="5"/>
        <v>17.7</v>
      </c>
      <c r="G35" s="39">
        <v>743.89</v>
      </c>
      <c r="H35" s="47">
        <f t="shared" si="9"/>
        <v>0.13166852999999998</v>
      </c>
      <c r="I35" s="52"/>
      <c r="J35" s="56">
        <f t="shared" si="10"/>
        <v>0.13100000000000001</v>
      </c>
      <c r="K35" s="315">
        <f t="shared" si="11"/>
        <v>0.12770000000000001</v>
      </c>
      <c r="L35" s="41" t="str">
        <f t="shared" si="6"/>
        <v/>
      </c>
      <c r="M35" s="37"/>
      <c r="N35" s="55">
        <f t="shared" si="1"/>
        <v>0.1323</v>
      </c>
      <c r="O35" s="37">
        <f t="shared" si="12"/>
        <v>0.1356</v>
      </c>
      <c r="P35" s="41" t="str">
        <f t="shared" si="2"/>
        <v/>
      </c>
      <c r="Q35" s="52"/>
      <c r="R35" s="54"/>
      <c r="S35" s="38"/>
      <c r="T35" s="116" t="s">
        <v>13</v>
      </c>
      <c r="U35" s="52"/>
      <c r="V35" s="222"/>
      <c r="W35" s="56">
        <f t="shared" si="7"/>
        <v>0.13100000000000001</v>
      </c>
      <c r="X35" s="47">
        <f t="shared" si="8"/>
        <v>0.1323</v>
      </c>
    </row>
    <row r="36" spans="1:24" x14ac:dyDescent="0.25">
      <c r="A36" s="86">
        <v>42703</v>
      </c>
      <c r="B36" s="175">
        <v>17.765999999999998</v>
      </c>
      <c r="C36" s="172">
        <v>18.356000000000002</v>
      </c>
      <c r="D36" s="172">
        <f t="shared" si="3"/>
        <v>15.989399999999998</v>
      </c>
      <c r="E36" s="172">
        <f t="shared" si="4"/>
        <v>19.542599999999997</v>
      </c>
      <c r="F36" s="89">
        <f t="shared" si="5"/>
        <v>18.356000000000002</v>
      </c>
      <c r="G36" s="92">
        <v>743.91</v>
      </c>
      <c r="H36" s="91">
        <f t="shared" si="9"/>
        <v>0.13655211959999999</v>
      </c>
      <c r="I36" s="52"/>
      <c r="J36" s="94">
        <f t="shared" si="10"/>
        <v>0.13589999999999999</v>
      </c>
      <c r="K36" s="316">
        <f t="shared" si="11"/>
        <v>0.13250000000000001</v>
      </c>
      <c r="L36" s="97" t="str">
        <f t="shared" si="6"/>
        <v/>
      </c>
      <c r="M36" s="37"/>
      <c r="N36" s="98">
        <f t="shared" si="1"/>
        <v>0.13719999999999999</v>
      </c>
      <c r="O36" s="95">
        <f t="shared" si="12"/>
        <v>0.14069999999999999</v>
      </c>
      <c r="P36" s="97">
        <f t="shared" si="2"/>
        <v>0.1376</v>
      </c>
      <c r="Q36" s="52"/>
      <c r="R36" s="101"/>
      <c r="S36" s="89">
        <v>18.5</v>
      </c>
      <c r="T36" s="115" t="s">
        <v>13</v>
      </c>
      <c r="U36" s="52"/>
      <c r="V36" s="222"/>
      <c r="W36" s="94">
        <f t="shared" si="7"/>
        <v>0.13589999999999999</v>
      </c>
      <c r="X36" s="91">
        <f t="shared" si="8"/>
        <v>0.1376</v>
      </c>
    </row>
    <row r="37" spans="1:24" ht="15.75" thickBot="1" x14ac:dyDescent="0.3">
      <c r="A37" s="223">
        <v>42704</v>
      </c>
      <c r="B37" s="177">
        <v>17.817</v>
      </c>
      <c r="C37" s="174">
        <v>17.774999999999999</v>
      </c>
      <c r="D37" s="174">
        <f t="shared" si="3"/>
        <v>16.035299999999999</v>
      </c>
      <c r="E37" s="174">
        <f t="shared" si="4"/>
        <v>19.598700000000001</v>
      </c>
      <c r="F37" s="48">
        <f t="shared" si="5"/>
        <v>17.774999999999999</v>
      </c>
      <c r="G37" s="46">
        <v>744.03</v>
      </c>
      <c r="H37" s="49">
        <f t="shared" si="9"/>
        <v>0.13225133249999999</v>
      </c>
      <c r="I37" s="52"/>
      <c r="J37" s="60">
        <f t="shared" si="10"/>
        <v>0.13159999999999999</v>
      </c>
      <c r="K37" s="326">
        <f t="shared" si="11"/>
        <v>0.1283</v>
      </c>
      <c r="L37" s="42" t="str">
        <f t="shared" si="6"/>
        <v/>
      </c>
      <c r="M37" s="37"/>
      <c r="N37" s="85">
        <f t="shared" si="1"/>
        <v>0.13289999999999999</v>
      </c>
      <c r="O37" s="84">
        <f t="shared" si="12"/>
        <v>0.13619999999999999</v>
      </c>
      <c r="P37" s="42" t="str">
        <f t="shared" si="2"/>
        <v/>
      </c>
      <c r="Q37" s="52"/>
      <c r="R37" s="70"/>
      <c r="S37" s="48"/>
      <c r="T37" s="117" t="s">
        <v>43</v>
      </c>
      <c r="U37" s="52"/>
      <c r="V37" s="222" t="s">
        <v>31</v>
      </c>
      <c r="W37" s="60">
        <f t="shared" si="7"/>
        <v>0.1283</v>
      </c>
      <c r="X37" s="49">
        <f t="shared" si="8"/>
        <v>0.13289999999999999</v>
      </c>
    </row>
    <row r="38" spans="1:24" x14ac:dyDescent="0.25">
      <c r="A38" s="65" t="s">
        <v>47</v>
      </c>
      <c r="B38" s="39"/>
      <c r="C38" s="39"/>
      <c r="D38" s="39">
        <f t="shared" si="3"/>
        <v>0</v>
      </c>
      <c r="E38" s="39">
        <f t="shared" si="4"/>
        <v>0</v>
      </c>
      <c r="F38" s="37"/>
      <c r="G38" s="39"/>
      <c r="H38" s="37">
        <f>AVERAGE(H8:H37)</f>
        <v>0.13230885960666669</v>
      </c>
      <c r="I38" s="35"/>
      <c r="J38" s="50"/>
      <c r="K38" s="38"/>
      <c r="L38" s="36"/>
      <c r="M38" s="38"/>
      <c r="N38" s="38"/>
      <c r="O38" s="38"/>
      <c r="P38" s="36"/>
      <c r="Q38" s="1"/>
      <c r="R38" s="36"/>
      <c r="S38" s="36"/>
      <c r="T38" s="35"/>
      <c r="U38" s="35"/>
      <c r="V38" s="1"/>
    </row>
  </sheetData>
  <mergeCells count="4">
    <mergeCell ref="J6:L6"/>
    <mergeCell ref="N6:P6"/>
    <mergeCell ref="R6:S6"/>
    <mergeCell ref="W6:X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9"/>
  <sheetViews>
    <sheetView topLeftCell="A7" workbookViewId="0">
      <selection activeCell="H40" sqref="H40"/>
    </sheetView>
  </sheetViews>
  <sheetFormatPr defaultRowHeight="15" x14ac:dyDescent="0.25"/>
  <cols>
    <col min="1" max="1" width="14" customWidth="1"/>
    <col min="2" max="3" width="11" customWidth="1"/>
    <col min="4" max="5" width="11" hidden="1" customWidth="1"/>
    <col min="6" max="6" width="10.7109375" customWidth="1"/>
    <col min="7" max="7" width="9.5703125" customWidth="1"/>
    <col min="8" max="8" width="10.85546875" customWidth="1"/>
    <col min="9" max="9" width="9.140625" customWidth="1"/>
    <col min="10" max="10" width="12.42578125" customWidth="1"/>
    <col min="11" max="11" width="12.140625" customWidth="1"/>
    <col min="12" max="12" width="13.5703125" customWidth="1"/>
    <col min="13" max="13" width="9.140625" customWidth="1"/>
    <col min="14" max="14" width="12.5703125" customWidth="1"/>
    <col min="15" max="15" width="11.42578125" customWidth="1"/>
    <col min="16" max="16" width="12.42578125" customWidth="1"/>
    <col min="17" max="17" width="9.140625" customWidth="1"/>
    <col min="18" max="18" width="13.42578125" customWidth="1"/>
    <col min="19" max="19" width="14.28515625" customWidth="1"/>
    <col min="20" max="20" width="13.7109375" customWidth="1"/>
    <col min="21" max="21" width="9.140625" customWidth="1"/>
    <col min="22" max="22" width="6.42578125" hidden="1" customWidth="1"/>
    <col min="23" max="23" width="11.5703125" customWidth="1"/>
    <col min="24" max="24" width="12.5703125" customWidth="1"/>
  </cols>
  <sheetData>
    <row r="2" spans="1:24" ht="28.5" x14ac:dyDescent="0.45">
      <c r="A2" s="77" t="s">
        <v>48</v>
      </c>
      <c r="B2" s="78"/>
      <c r="C2" s="78"/>
      <c r="D2" s="78"/>
      <c r="E2" s="78"/>
      <c r="F2" s="78"/>
      <c r="G2" s="78"/>
      <c r="H2" s="79"/>
    </row>
    <row r="3" spans="1:24" ht="28.5" x14ac:dyDescent="0.45">
      <c r="A3" s="83" t="s">
        <v>64</v>
      </c>
      <c r="B3" s="78"/>
      <c r="C3" s="78"/>
      <c r="D3" s="78"/>
      <c r="E3" s="78"/>
      <c r="F3" s="78"/>
      <c r="G3" s="78"/>
      <c r="H3" s="79"/>
    </row>
    <row r="5" spans="1:24" ht="15.75" thickBot="1" x14ac:dyDescent="0.3"/>
    <row r="6" spans="1:24" ht="45.75" thickBot="1" x14ac:dyDescent="0.3">
      <c r="A6" s="33"/>
      <c r="B6" s="306" t="s">
        <v>1</v>
      </c>
      <c r="C6" s="307" t="s">
        <v>2</v>
      </c>
      <c r="D6" s="307"/>
      <c r="E6" s="307"/>
      <c r="F6" s="307" t="s">
        <v>6</v>
      </c>
      <c r="G6" s="307" t="s">
        <v>8</v>
      </c>
      <c r="H6" s="308" t="s">
        <v>6</v>
      </c>
      <c r="I6" s="43"/>
      <c r="J6" s="520" t="s">
        <v>20</v>
      </c>
      <c r="K6" s="521"/>
      <c r="L6" s="522"/>
      <c r="M6" s="45"/>
      <c r="N6" s="523" t="s">
        <v>27</v>
      </c>
      <c r="O6" s="524"/>
      <c r="P6" s="528"/>
      <c r="Q6" s="1"/>
      <c r="R6" s="523" t="s">
        <v>17</v>
      </c>
      <c r="S6" s="524"/>
      <c r="T6" s="309" t="s">
        <v>24</v>
      </c>
      <c r="U6" s="43"/>
      <c r="V6" s="1"/>
      <c r="W6" s="527" t="s">
        <v>35</v>
      </c>
      <c r="X6" s="526"/>
    </row>
    <row r="7" spans="1:24" ht="78" customHeight="1" thickBot="1" x14ac:dyDescent="0.3">
      <c r="A7" s="129" t="s">
        <v>12</v>
      </c>
      <c r="B7" s="103" t="s">
        <v>15</v>
      </c>
      <c r="C7" s="104" t="s">
        <v>3</v>
      </c>
      <c r="D7" s="104" t="s">
        <v>65</v>
      </c>
      <c r="E7" s="104" t="s">
        <v>66</v>
      </c>
      <c r="F7" s="105" t="s">
        <v>15</v>
      </c>
      <c r="G7" s="104" t="s">
        <v>4</v>
      </c>
      <c r="H7" s="106" t="s">
        <v>7</v>
      </c>
      <c r="I7" s="44"/>
      <c r="J7" s="103" t="s">
        <v>10</v>
      </c>
      <c r="K7" s="104" t="s">
        <v>16</v>
      </c>
      <c r="L7" s="106" t="s">
        <v>18</v>
      </c>
      <c r="M7" s="44"/>
      <c r="N7" s="110" t="s">
        <v>11</v>
      </c>
      <c r="O7" s="111" t="s">
        <v>41</v>
      </c>
      <c r="P7" s="112" t="s">
        <v>19</v>
      </c>
      <c r="Q7" s="1"/>
      <c r="R7" s="146" t="s">
        <v>22</v>
      </c>
      <c r="S7" s="126" t="s">
        <v>21</v>
      </c>
      <c r="T7" s="147" t="s">
        <v>23</v>
      </c>
      <c r="U7" s="43"/>
      <c r="V7" s="1"/>
      <c r="W7" s="150" t="s">
        <v>29</v>
      </c>
      <c r="X7" s="151" t="s">
        <v>30</v>
      </c>
    </row>
    <row r="8" spans="1:24" x14ac:dyDescent="0.25">
      <c r="A8" s="207">
        <v>42644</v>
      </c>
      <c r="B8" s="228">
        <v>12.138999999999999</v>
      </c>
      <c r="C8" s="209">
        <v>12.375</v>
      </c>
      <c r="D8" s="209">
        <f>B8-B8*0.1</f>
        <v>10.925099999999999</v>
      </c>
      <c r="E8" s="209">
        <f>B8+B8*0.1</f>
        <v>13.3529</v>
      </c>
      <c r="F8" s="210">
        <f>IF(C8&lt;D8,D8,IF(C8&gt;E8,E8,C8))</f>
        <v>12.375</v>
      </c>
      <c r="G8" s="211">
        <v>745.13</v>
      </c>
      <c r="H8" s="212">
        <f t="shared" ref="H8:H38" si="0">(F8*G8)/100000</f>
        <v>9.2209837499999989E-2</v>
      </c>
      <c r="I8" s="52"/>
      <c r="J8" s="214">
        <f>ROUND(ROUND(F8*0.995,3)*(G8/100000),4)</f>
        <v>9.1700000000000004E-2</v>
      </c>
      <c r="K8" s="314">
        <f t="shared" ref="K8" si="1">ROUND(ROUND(F8*0.98,3)*(G8/100000),4)</f>
        <v>9.0399999999999994E-2</v>
      </c>
      <c r="L8" s="216" t="str">
        <f>IF(ISNUMBER(R8),ROUND(ROUND(R8,3)*(G8/100000),4),"")</f>
        <v/>
      </c>
      <c r="M8" s="37"/>
      <c r="N8" s="217">
        <f t="shared" ref="N8:N38" si="2">ROUND(ROUND(F8*1.005,3)*(G8/100000),4)</f>
        <v>9.2700000000000005E-2</v>
      </c>
      <c r="O8" s="215">
        <f>ROUND(ROUND(F8*1.03,3)*(G8/100000),4)</f>
        <v>9.5000000000000001E-2</v>
      </c>
      <c r="P8" s="218" t="str">
        <f t="shared" ref="P8:P38" si="3">IF(ISNUMBER(S8),ROUND(ROUND(S8,3)*(G8/100000),4),"")</f>
        <v/>
      </c>
      <c r="Q8" s="52"/>
      <c r="R8" s="301"/>
      <c r="S8" s="220"/>
      <c r="T8" s="221" t="s">
        <v>13</v>
      </c>
      <c r="U8" s="52"/>
      <c r="V8" s="222"/>
      <c r="W8" s="214">
        <f>IF(T8="Green zone",MIN(J8,L8),IF(V8="Upper",MIN(K8,L8),IF(V8="Lower",MIN(J8,L8))))</f>
        <v>9.1700000000000004E-2</v>
      </c>
      <c r="X8" s="212">
        <f>IF(T8="Green zone",MAX(N8,P8),IF(V8="Upper",MAX(N8,P8),IF(V8="Lower",MAX(O8,P8))))</f>
        <v>9.2700000000000005E-2</v>
      </c>
    </row>
    <row r="9" spans="1:24" x14ac:dyDescent="0.25">
      <c r="A9" s="128">
        <v>42645</v>
      </c>
      <c r="B9" s="176">
        <v>12.138999999999999</v>
      </c>
      <c r="C9" s="203">
        <v>12.35</v>
      </c>
      <c r="D9" s="203">
        <f t="shared" ref="D9:D38" si="4">B9-B9*0.1</f>
        <v>10.925099999999999</v>
      </c>
      <c r="E9" s="203">
        <f t="shared" ref="E9:E38" si="5">B9+B9*0.1</f>
        <v>13.3529</v>
      </c>
      <c r="F9" s="38">
        <f t="shared" ref="F9:F38" si="6">IF(C9&lt;D9,D9,IF(C9&gt;E9,E9,C9))</f>
        <v>12.35</v>
      </c>
      <c r="G9" s="39">
        <v>745.13</v>
      </c>
      <c r="H9" s="47">
        <f>(F9*G9)/100000</f>
        <v>9.2023554999999993E-2</v>
      </c>
      <c r="I9" s="52"/>
      <c r="J9" s="56">
        <f>ROUND(ROUND(F9*0.995,3)*(G9/100000),4)</f>
        <v>9.1600000000000001E-2</v>
      </c>
      <c r="K9" s="315">
        <f>ROUND(ROUND(F9*0.97,3)*(G9/100000),4)</f>
        <v>8.9300000000000004E-2</v>
      </c>
      <c r="L9" s="204" t="str">
        <f t="shared" ref="L9:L38" si="7">IF(ISNUMBER(R9),ROUND(ROUND(R9,3)*(G9/100000),4),"")</f>
        <v/>
      </c>
      <c r="M9" s="37"/>
      <c r="N9" s="55">
        <f t="shared" si="2"/>
        <v>9.2499999999999999E-2</v>
      </c>
      <c r="O9" s="37">
        <f>ROUND(ROUND(F9*1.03,3)*(G9/100000),4)</f>
        <v>9.4799999999999995E-2</v>
      </c>
      <c r="P9" s="41" t="str">
        <f t="shared" si="3"/>
        <v/>
      </c>
      <c r="Q9" s="222"/>
      <c r="R9" s="227"/>
      <c r="S9" s="74"/>
      <c r="T9" s="116" t="s">
        <v>13</v>
      </c>
      <c r="U9" s="52"/>
      <c r="V9" s="222"/>
      <c r="W9" s="56">
        <f t="shared" ref="W9:W38" si="8">IF(T9="Green zone",MIN(J9,L9),IF(V9="Upper",MIN(K9,L9),IF(V9="Lower",MIN(J9,L9))))</f>
        <v>9.1600000000000001E-2</v>
      </c>
      <c r="X9" s="47">
        <f t="shared" ref="X9:X38" si="9">IF(T9="Green zone",MAX(N9,P9),IF(V9="Upper",MAX(N9,P9),IF(V9="Lower",MAX(O9,P9))))</f>
        <v>9.2499999999999999E-2</v>
      </c>
    </row>
    <row r="10" spans="1:24" x14ac:dyDescent="0.25">
      <c r="A10" s="86">
        <v>42646</v>
      </c>
      <c r="B10" s="175">
        <v>12.497999999999999</v>
      </c>
      <c r="C10" s="172">
        <v>13.349</v>
      </c>
      <c r="D10" s="172">
        <f t="shared" si="4"/>
        <v>11.248199999999999</v>
      </c>
      <c r="E10" s="172">
        <f t="shared" si="5"/>
        <v>13.7478</v>
      </c>
      <c r="F10" s="89">
        <f t="shared" si="6"/>
        <v>13.349</v>
      </c>
      <c r="G10" s="92">
        <v>744.63</v>
      </c>
      <c r="H10" s="91">
        <f t="shared" si="0"/>
        <v>9.9400658700000005E-2</v>
      </c>
      <c r="I10" s="52"/>
      <c r="J10" s="94">
        <f t="shared" ref="J10:J38" si="10">ROUND(ROUND(F10*0.995,3)*(G10/100000),4)</f>
        <v>9.8900000000000002E-2</v>
      </c>
      <c r="K10" s="316">
        <f t="shared" ref="K10:K38" si="11">ROUND(ROUND(F10*0.97,3)*(G10/100000),4)</f>
        <v>9.64E-2</v>
      </c>
      <c r="L10" s="97" t="str">
        <f t="shared" si="7"/>
        <v/>
      </c>
      <c r="M10" s="37"/>
      <c r="N10" s="98">
        <f t="shared" si="2"/>
        <v>9.9900000000000003E-2</v>
      </c>
      <c r="O10" s="95">
        <f t="shared" ref="O10:O38" si="12">ROUND(ROUND(F10*1.03,3)*(G10/100000),4)</f>
        <v>0.1024</v>
      </c>
      <c r="P10" s="97" t="str">
        <f t="shared" si="3"/>
        <v/>
      </c>
      <c r="Q10" s="52"/>
      <c r="R10" s="101"/>
      <c r="S10" s="89"/>
      <c r="T10" s="115" t="s">
        <v>13</v>
      </c>
      <c r="U10" s="52"/>
      <c r="V10" s="222"/>
      <c r="W10" s="94">
        <f t="shared" si="8"/>
        <v>9.8900000000000002E-2</v>
      </c>
      <c r="X10" s="91">
        <f t="shared" si="9"/>
        <v>9.9900000000000003E-2</v>
      </c>
    </row>
    <row r="11" spans="1:24" x14ac:dyDescent="0.25">
      <c r="A11" s="128">
        <v>42647</v>
      </c>
      <c r="B11" s="176">
        <v>12.843999999999999</v>
      </c>
      <c r="C11" s="173">
        <v>12.705</v>
      </c>
      <c r="D11" s="173">
        <f t="shared" si="4"/>
        <v>11.5596</v>
      </c>
      <c r="E11" s="173">
        <f t="shared" si="5"/>
        <v>14.128399999999999</v>
      </c>
      <c r="F11" s="38">
        <f t="shared" si="6"/>
        <v>12.705</v>
      </c>
      <c r="G11" s="39">
        <v>744.18</v>
      </c>
      <c r="H11" s="47">
        <f>(F11*G11)/100000</f>
        <v>9.4548068999999998E-2</v>
      </c>
      <c r="I11" s="52"/>
      <c r="J11" s="56">
        <f>ROUND(ROUND(F11*0.995,3)*(G11/100000),4)</f>
        <v>9.4100000000000003E-2</v>
      </c>
      <c r="K11" s="315">
        <f t="shared" si="11"/>
        <v>9.1700000000000004E-2</v>
      </c>
      <c r="L11" s="41" t="str">
        <f t="shared" si="7"/>
        <v/>
      </c>
      <c r="M11" s="37"/>
      <c r="N11" s="55">
        <f t="shared" si="2"/>
        <v>9.5000000000000001E-2</v>
      </c>
      <c r="O11" s="37">
        <f t="shared" si="12"/>
        <v>9.74E-2</v>
      </c>
      <c r="P11" s="41">
        <f t="shared" si="3"/>
        <v>9.5799999999999996E-2</v>
      </c>
      <c r="Q11" s="222"/>
      <c r="R11" s="54"/>
      <c r="S11" s="38">
        <v>12.875</v>
      </c>
      <c r="T11" s="116" t="s">
        <v>13</v>
      </c>
      <c r="U11" s="52"/>
      <c r="V11" s="222"/>
      <c r="W11" s="56">
        <f>IF(T11="Green zone",MIN(J11,L11),IF(V11="Upper",MIN(K11,L11),IF(V11="Lower",MIN(J11,L11))))</f>
        <v>9.4100000000000003E-2</v>
      </c>
      <c r="X11" s="47">
        <f t="shared" si="9"/>
        <v>9.5799999999999996E-2</v>
      </c>
    </row>
    <row r="12" spans="1:24" x14ac:dyDescent="0.25">
      <c r="A12" s="86">
        <v>42648</v>
      </c>
      <c r="B12" s="175">
        <v>12.456</v>
      </c>
      <c r="C12" s="172">
        <v>13.291</v>
      </c>
      <c r="D12" s="172">
        <f t="shared" si="4"/>
        <v>11.2104</v>
      </c>
      <c r="E12" s="172">
        <f t="shared" si="5"/>
        <v>13.701599999999999</v>
      </c>
      <c r="F12" s="89">
        <f t="shared" si="6"/>
        <v>13.291</v>
      </c>
      <c r="G12" s="92">
        <v>744.17</v>
      </c>
      <c r="H12" s="91">
        <f t="shared" si="0"/>
        <v>9.8907634699999997E-2</v>
      </c>
      <c r="I12" s="52"/>
      <c r="J12" s="94">
        <f t="shared" si="10"/>
        <v>9.8400000000000001E-2</v>
      </c>
      <c r="K12" s="316">
        <f t="shared" si="11"/>
        <v>9.5899999999999999E-2</v>
      </c>
      <c r="L12" s="97" t="str">
        <f t="shared" si="7"/>
        <v/>
      </c>
      <c r="M12" s="37"/>
      <c r="N12" s="98">
        <f t="shared" si="2"/>
        <v>9.9400000000000002E-2</v>
      </c>
      <c r="O12" s="95">
        <f t="shared" si="12"/>
        <v>0.1019</v>
      </c>
      <c r="P12" s="97" t="str">
        <f t="shared" si="3"/>
        <v/>
      </c>
      <c r="Q12" s="52"/>
      <c r="R12" s="101"/>
      <c r="S12" s="89"/>
      <c r="T12" s="115" t="s">
        <v>13</v>
      </c>
      <c r="U12" s="52"/>
      <c r="V12" s="222"/>
      <c r="W12" s="94">
        <f t="shared" si="8"/>
        <v>9.8400000000000001E-2</v>
      </c>
      <c r="X12" s="91">
        <f t="shared" si="9"/>
        <v>9.9400000000000002E-2</v>
      </c>
    </row>
    <row r="13" spans="1:24" x14ac:dyDescent="0.25">
      <c r="A13" s="128">
        <v>42649</v>
      </c>
      <c r="B13" s="176">
        <v>13.787000000000001</v>
      </c>
      <c r="C13" s="173">
        <v>14</v>
      </c>
      <c r="D13" s="173">
        <f t="shared" si="4"/>
        <v>12.408300000000001</v>
      </c>
      <c r="E13" s="173">
        <f t="shared" si="5"/>
        <v>15.165700000000001</v>
      </c>
      <c r="F13" s="38">
        <f t="shared" si="6"/>
        <v>14</v>
      </c>
      <c r="G13" s="205">
        <v>744.13</v>
      </c>
      <c r="H13" s="47">
        <f t="shared" si="0"/>
        <v>0.1041782</v>
      </c>
      <c r="I13" s="52"/>
      <c r="J13" s="56">
        <f t="shared" si="10"/>
        <v>0.1037</v>
      </c>
      <c r="K13" s="315">
        <f t="shared" si="11"/>
        <v>0.1011</v>
      </c>
      <c r="L13" s="47" t="str">
        <f t="shared" si="7"/>
        <v/>
      </c>
      <c r="M13" s="37"/>
      <c r="N13" s="55">
        <f t="shared" si="2"/>
        <v>0.1047</v>
      </c>
      <c r="O13" s="37">
        <f t="shared" si="12"/>
        <v>0.10730000000000001</v>
      </c>
      <c r="P13" s="41" t="str">
        <f t="shared" si="3"/>
        <v/>
      </c>
      <c r="Q13" s="222"/>
      <c r="R13" s="54"/>
      <c r="S13" s="38"/>
      <c r="T13" s="116" t="s">
        <v>13</v>
      </c>
      <c r="U13" s="52"/>
      <c r="V13" s="222"/>
      <c r="W13" s="56">
        <f t="shared" si="8"/>
        <v>0.1037</v>
      </c>
      <c r="X13" s="47">
        <f t="shared" si="9"/>
        <v>0.1047</v>
      </c>
    </row>
    <row r="14" spans="1:24" x14ac:dyDescent="0.25">
      <c r="A14" s="86">
        <v>42650</v>
      </c>
      <c r="B14" s="175">
        <v>14.855</v>
      </c>
      <c r="C14" s="172">
        <v>15.092000000000001</v>
      </c>
      <c r="D14" s="172">
        <f t="shared" si="4"/>
        <v>13.3695</v>
      </c>
      <c r="E14" s="172">
        <f t="shared" si="5"/>
        <v>16.340499999999999</v>
      </c>
      <c r="F14" s="89">
        <f t="shared" si="6"/>
        <v>15.092000000000001</v>
      </c>
      <c r="G14" s="92">
        <v>744.05</v>
      </c>
      <c r="H14" s="91">
        <f t="shared" si="0"/>
        <v>0.112292026</v>
      </c>
      <c r="I14" s="52"/>
      <c r="J14" s="94">
        <f t="shared" si="10"/>
        <v>0.11169999999999999</v>
      </c>
      <c r="K14" s="316">
        <f t="shared" si="11"/>
        <v>0.1089</v>
      </c>
      <c r="L14" s="97" t="str">
        <f>IF(ISNUMBER(R14),ROUND(ROUND(R14,3)*(G14/100000),4),"")</f>
        <v/>
      </c>
      <c r="M14" s="37"/>
      <c r="N14" s="98">
        <f t="shared" si="2"/>
        <v>0.1129</v>
      </c>
      <c r="O14" s="95">
        <f t="shared" si="12"/>
        <v>0.1157</v>
      </c>
      <c r="P14" s="97">
        <f t="shared" si="3"/>
        <v>0.11609999999999999</v>
      </c>
      <c r="Q14" s="52"/>
      <c r="R14" s="101"/>
      <c r="S14" s="89">
        <v>15.6</v>
      </c>
      <c r="T14" s="115" t="s">
        <v>13</v>
      </c>
      <c r="U14" s="52"/>
      <c r="V14" s="222"/>
      <c r="W14" s="94">
        <f t="shared" si="8"/>
        <v>0.11169999999999999</v>
      </c>
      <c r="X14" s="91">
        <f t="shared" si="9"/>
        <v>0.11609999999999999</v>
      </c>
    </row>
    <row r="15" spans="1:24" x14ac:dyDescent="0.25">
      <c r="A15" s="128">
        <v>42651</v>
      </c>
      <c r="B15" s="176">
        <v>14.513</v>
      </c>
      <c r="C15" s="173">
        <v>15.263</v>
      </c>
      <c r="D15" s="173">
        <f t="shared" si="4"/>
        <v>13.0617</v>
      </c>
      <c r="E15" s="173">
        <f t="shared" si="5"/>
        <v>15.9643</v>
      </c>
      <c r="F15" s="38">
        <f t="shared" si="6"/>
        <v>15.263</v>
      </c>
      <c r="G15" s="39">
        <v>744.05</v>
      </c>
      <c r="H15" s="47">
        <f t="shared" si="0"/>
        <v>0.11356435149999999</v>
      </c>
      <c r="I15" s="52"/>
      <c r="J15" s="56">
        <f t="shared" si="10"/>
        <v>0.113</v>
      </c>
      <c r="K15" s="315">
        <f t="shared" si="11"/>
        <v>0.11020000000000001</v>
      </c>
      <c r="L15" s="41" t="str">
        <f t="shared" si="7"/>
        <v/>
      </c>
      <c r="M15" s="37"/>
      <c r="N15" s="55">
        <f t="shared" si="2"/>
        <v>0.11409999999999999</v>
      </c>
      <c r="O15" s="37">
        <f t="shared" si="12"/>
        <v>0.11700000000000001</v>
      </c>
      <c r="P15" s="41">
        <f t="shared" si="3"/>
        <v>0.1148</v>
      </c>
      <c r="Q15" s="222"/>
      <c r="R15" s="54"/>
      <c r="S15" s="38">
        <v>15.425000000000001</v>
      </c>
      <c r="T15" s="116" t="s">
        <v>13</v>
      </c>
      <c r="U15" s="52"/>
      <c r="V15" s="222"/>
      <c r="W15" s="56">
        <f t="shared" si="8"/>
        <v>0.113</v>
      </c>
      <c r="X15" s="47">
        <f t="shared" si="9"/>
        <v>0.1148</v>
      </c>
    </row>
    <row r="16" spans="1:24" x14ac:dyDescent="0.25">
      <c r="A16" s="86">
        <v>42652</v>
      </c>
      <c r="B16" s="175">
        <v>14.521000000000001</v>
      </c>
      <c r="C16" s="172">
        <v>14.473000000000001</v>
      </c>
      <c r="D16" s="172">
        <f t="shared" si="4"/>
        <v>13.068900000000001</v>
      </c>
      <c r="E16" s="172">
        <f t="shared" si="5"/>
        <v>15.973100000000001</v>
      </c>
      <c r="F16" s="89">
        <f t="shared" si="6"/>
        <v>14.473000000000001</v>
      </c>
      <c r="G16" s="92">
        <v>744.05</v>
      </c>
      <c r="H16" s="91">
        <f t="shared" si="0"/>
        <v>0.1076863565</v>
      </c>
      <c r="I16" s="52"/>
      <c r="J16" s="94">
        <f t="shared" si="10"/>
        <v>0.1072</v>
      </c>
      <c r="K16" s="316">
        <f t="shared" si="11"/>
        <v>0.1045</v>
      </c>
      <c r="L16" s="97" t="str">
        <f t="shared" si="7"/>
        <v/>
      </c>
      <c r="M16" s="37"/>
      <c r="N16" s="98">
        <f t="shared" si="2"/>
        <v>0.1082</v>
      </c>
      <c r="O16" s="95">
        <f t="shared" si="12"/>
        <v>0.1109</v>
      </c>
      <c r="P16" s="97" t="str">
        <f t="shared" si="3"/>
        <v/>
      </c>
      <c r="Q16" s="52"/>
      <c r="R16" s="101"/>
      <c r="S16" s="89"/>
      <c r="T16" s="115" t="s">
        <v>13</v>
      </c>
      <c r="U16" s="52"/>
      <c r="V16" s="222"/>
      <c r="W16" s="94">
        <f t="shared" si="8"/>
        <v>0.1072</v>
      </c>
      <c r="X16" s="91">
        <f t="shared" si="9"/>
        <v>0.1082</v>
      </c>
    </row>
    <row r="17" spans="1:24" x14ac:dyDescent="0.25">
      <c r="A17" s="128">
        <v>42653</v>
      </c>
      <c r="B17" s="176">
        <v>14.553000000000001</v>
      </c>
      <c r="C17" s="173">
        <v>15.409000000000001</v>
      </c>
      <c r="D17" s="173">
        <f t="shared" si="4"/>
        <v>13.0977</v>
      </c>
      <c r="E17" s="173">
        <f t="shared" si="5"/>
        <v>16.008300000000002</v>
      </c>
      <c r="F17" s="38">
        <f t="shared" si="6"/>
        <v>15.409000000000001</v>
      </c>
      <c r="G17" s="39">
        <v>744.09</v>
      </c>
      <c r="H17" s="47">
        <f t="shared" si="0"/>
        <v>0.1146568281</v>
      </c>
      <c r="I17" s="52"/>
      <c r="J17" s="56">
        <f t="shared" si="10"/>
        <v>0.11409999999999999</v>
      </c>
      <c r="K17" s="315">
        <f t="shared" si="11"/>
        <v>0.11119999999999999</v>
      </c>
      <c r="L17" s="41" t="str">
        <f t="shared" si="7"/>
        <v/>
      </c>
      <c r="M17" s="37"/>
      <c r="N17" s="55">
        <f t="shared" si="2"/>
        <v>0.1152</v>
      </c>
      <c r="O17" s="37">
        <f t="shared" si="12"/>
        <v>0.1181</v>
      </c>
      <c r="P17" s="41">
        <f t="shared" si="3"/>
        <v>0.11650000000000001</v>
      </c>
      <c r="Q17" s="222"/>
      <c r="R17" s="54"/>
      <c r="S17" s="38">
        <v>15.65</v>
      </c>
      <c r="T17" s="116" t="s">
        <v>13</v>
      </c>
      <c r="U17" s="52"/>
      <c r="V17" s="222"/>
      <c r="W17" s="56">
        <f t="shared" si="8"/>
        <v>0.11409999999999999</v>
      </c>
      <c r="X17" s="47">
        <f t="shared" si="9"/>
        <v>0.11650000000000001</v>
      </c>
    </row>
    <row r="18" spans="1:24" x14ac:dyDescent="0.25">
      <c r="A18" s="86">
        <v>42654</v>
      </c>
      <c r="B18" s="175">
        <v>14.465</v>
      </c>
      <c r="C18" s="172">
        <v>14.893000000000001</v>
      </c>
      <c r="D18" s="172">
        <f t="shared" si="4"/>
        <v>13.0185</v>
      </c>
      <c r="E18" s="172">
        <f t="shared" si="5"/>
        <v>15.9115</v>
      </c>
      <c r="F18" s="89">
        <f t="shared" si="6"/>
        <v>14.893000000000001</v>
      </c>
      <c r="G18" s="92">
        <v>744.12</v>
      </c>
      <c r="H18" s="91">
        <f t="shared" si="0"/>
        <v>0.1108217916</v>
      </c>
      <c r="I18" s="52"/>
      <c r="J18" s="94">
        <f t="shared" si="10"/>
        <v>0.1103</v>
      </c>
      <c r="K18" s="316">
        <f t="shared" si="11"/>
        <v>0.1075</v>
      </c>
      <c r="L18" s="97" t="str">
        <f t="shared" si="7"/>
        <v/>
      </c>
      <c r="M18" s="37"/>
      <c r="N18" s="98">
        <f t="shared" si="2"/>
        <v>0.1114</v>
      </c>
      <c r="O18" s="95">
        <f t="shared" si="12"/>
        <v>0.11409999999999999</v>
      </c>
      <c r="P18" s="97">
        <f t="shared" si="3"/>
        <v>0.10829999999999999</v>
      </c>
      <c r="Q18" s="52"/>
      <c r="R18" s="101"/>
      <c r="S18" s="89">
        <v>14.55</v>
      </c>
      <c r="T18" s="115" t="s">
        <v>32</v>
      </c>
      <c r="U18" s="52"/>
      <c r="V18" s="222" t="s">
        <v>38</v>
      </c>
      <c r="W18" s="94">
        <f t="shared" si="8"/>
        <v>0.1103</v>
      </c>
      <c r="X18" s="91">
        <f t="shared" si="9"/>
        <v>0.11409999999999999</v>
      </c>
    </row>
    <row r="19" spans="1:24" x14ac:dyDescent="0.25">
      <c r="A19" s="128">
        <v>42655</v>
      </c>
      <c r="B19" s="176">
        <v>14.587999999999999</v>
      </c>
      <c r="C19" s="173">
        <v>16.170000000000002</v>
      </c>
      <c r="D19" s="173">
        <f t="shared" si="4"/>
        <v>13.129199999999999</v>
      </c>
      <c r="E19" s="173">
        <f t="shared" si="5"/>
        <v>16.046799999999998</v>
      </c>
      <c r="F19" s="38">
        <f t="shared" si="6"/>
        <v>16.046799999999998</v>
      </c>
      <c r="G19" s="39">
        <v>743.99</v>
      </c>
      <c r="H19" s="47">
        <f t="shared" si="0"/>
        <v>0.11938658731999999</v>
      </c>
      <c r="I19" s="52"/>
      <c r="J19" s="56">
        <f t="shared" si="10"/>
        <v>0.1188</v>
      </c>
      <c r="K19" s="315">
        <f t="shared" si="11"/>
        <v>0.1158</v>
      </c>
      <c r="L19" s="41" t="str">
        <f t="shared" si="7"/>
        <v/>
      </c>
      <c r="M19" s="37"/>
      <c r="N19" s="55">
        <f t="shared" si="2"/>
        <v>0.12</v>
      </c>
      <c r="O19" s="37">
        <f t="shared" si="12"/>
        <v>0.123</v>
      </c>
      <c r="P19" s="41">
        <f t="shared" si="3"/>
        <v>0.13389999999999999</v>
      </c>
      <c r="Q19" s="222"/>
      <c r="R19" s="54"/>
      <c r="S19" s="38">
        <v>18</v>
      </c>
      <c r="T19" s="116" t="s">
        <v>13</v>
      </c>
      <c r="U19" s="52"/>
      <c r="V19" s="222"/>
      <c r="W19" s="56">
        <f t="shared" si="8"/>
        <v>0.1188</v>
      </c>
      <c r="X19" s="47">
        <f t="shared" si="9"/>
        <v>0.13389999999999999</v>
      </c>
    </row>
    <row r="20" spans="1:24" x14ac:dyDescent="0.25">
      <c r="A20" s="86">
        <v>42656</v>
      </c>
      <c r="B20" s="175">
        <v>14.919</v>
      </c>
      <c r="C20" s="172">
        <v>14.8</v>
      </c>
      <c r="D20" s="172">
        <f t="shared" si="4"/>
        <v>13.427099999999999</v>
      </c>
      <c r="E20" s="172">
        <f t="shared" si="5"/>
        <v>16.410900000000002</v>
      </c>
      <c r="F20" s="89">
        <f t="shared" si="6"/>
        <v>14.8</v>
      </c>
      <c r="G20" s="92">
        <v>743.95</v>
      </c>
      <c r="H20" s="91">
        <f t="shared" si="0"/>
        <v>0.11010460000000001</v>
      </c>
      <c r="I20" s="52"/>
      <c r="J20" s="94">
        <f t="shared" si="10"/>
        <v>0.1096</v>
      </c>
      <c r="K20" s="316">
        <f t="shared" si="11"/>
        <v>0.10680000000000001</v>
      </c>
      <c r="L20" s="97" t="str">
        <f t="shared" si="7"/>
        <v/>
      </c>
      <c r="M20" s="37"/>
      <c r="N20" s="98">
        <f t="shared" si="2"/>
        <v>0.11070000000000001</v>
      </c>
      <c r="O20" s="95">
        <f t="shared" si="12"/>
        <v>0.1134</v>
      </c>
      <c r="P20" s="97" t="str">
        <f t="shared" si="3"/>
        <v/>
      </c>
      <c r="Q20" s="52"/>
      <c r="R20" s="101"/>
      <c r="S20" s="89"/>
      <c r="T20" s="115" t="s">
        <v>13</v>
      </c>
      <c r="U20" s="52"/>
      <c r="V20" s="222"/>
      <c r="W20" s="94">
        <f t="shared" si="8"/>
        <v>0.1096</v>
      </c>
      <c r="X20" s="91">
        <f t="shared" si="9"/>
        <v>0.11070000000000001</v>
      </c>
    </row>
    <row r="21" spans="1:24" x14ac:dyDescent="0.25">
      <c r="A21" s="128">
        <v>42657</v>
      </c>
      <c r="B21" s="176">
        <v>14.712</v>
      </c>
      <c r="C21" s="173">
        <v>15</v>
      </c>
      <c r="D21" s="173">
        <f t="shared" si="4"/>
        <v>13.2408</v>
      </c>
      <c r="E21" s="173">
        <f t="shared" si="5"/>
        <v>16.183199999999999</v>
      </c>
      <c r="F21" s="38">
        <f t="shared" si="6"/>
        <v>15</v>
      </c>
      <c r="G21" s="39">
        <v>743.98</v>
      </c>
      <c r="H21" s="47">
        <f t="shared" si="0"/>
        <v>0.111597</v>
      </c>
      <c r="I21" s="52"/>
      <c r="J21" s="56">
        <f t="shared" si="10"/>
        <v>0.111</v>
      </c>
      <c r="K21" s="315">
        <f t="shared" si="11"/>
        <v>0.1082</v>
      </c>
      <c r="L21" s="41" t="str">
        <f t="shared" si="7"/>
        <v/>
      </c>
      <c r="M21" s="37"/>
      <c r="N21" s="55">
        <f t="shared" si="2"/>
        <v>0.11219999999999999</v>
      </c>
      <c r="O21" s="37">
        <f t="shared" si="12"/>
        <v>0.1149</v>
      </c>
      <c r="P21" s="41" t="str">
        <f t="shared" si="3"/>
        <v/>
      </c>
      <c r="Q21" s="222"/>
      <c r="R21" s="54"/>
      <c r="S21" s="38"/>
      <c r="T21" s="116" t="s">
        <v>13</v>
      </c>
      <c r="U21" s="52"/>
      <c r="V21" s="222"/>
      <c r="W21" s="56">
        <f t="shared" si="8"/>
        <v>0.111</v>
      </c>
      <c r="X21" s="47">
        <f t="shared" si="9"/>
        <v>0.11219999999999999</v>
      </c>
    </row>
    <row r="22" spans="1:24" x14ac:dyDescent="0.25">
      <c r="A22" s="86">
        <v>42658</v>
      </c>
      <c r="B22" s="175">
        <v>14.712999999999999</v>
      </c>
      <c r="C22" s="172">
        <v>15.763</v>
      </c>
      <c r="D22" s="172">
        <f t="shared" si="4"/>
        <v>13.2417</v>
      </c>
      <c r="E22" s="172">
        <f t="shared" si="5"/>
        <v>16.1843</v>
      </c>
      <c r="F22" s="89">
        <f t="shared" si="6"/>
        <v>15.763</v>
      </c>
      <c r="G22" s="92">
        <v>743.98</v>
      </c>
      <c r="H22" s="91">
        <f t="shared" si="0"/>
        <v>0.11727356740000001</v>
      </c>
      <c r="I22" s="52"/>
      <c r="J22" s="94">
        <f t="shared" si="10"/>
        <v>0.1167</v>
      </c>
      <c r="K22" s="316">
        <f t="shared" si="11"/>
        <v>0.1138</v>
      </c>
      <c r="L22" s="97" t="str">
        <f t="shared" si="7"/>
        <v/>
      </c>
      <c r="M22" s="37"/>
      <c r="N22" s="98">
        <f t="shared" si="2"/>
        <v>0.1179</v>
      </c>
      <c r="O22" s="95">
        <f t="shared" si="12"/>
        <v>0.1208</v>
      </c>
      <c r="P22" s="97" t="str">
        <f t="shared" si="3"/>
        <v/>
      </c>
      <c r="Q22" s="52"/>
      <c r="R22" s="101"/>
      <c r="S22" s="89"/>
      <c r="T22" s="115" t="s">
        <v>13</v>
      </c>
      <c r="U22" s="52"/>
      <c r="V22" s="222"/>
      <c r="W22" s="94">
        <f t="shared" si="8"/>
        <v>0.1167</v>
      </c>
      <c r="X22" s="91">
        <f t="shared" si="9"/>
        <v>0.1179</v>
      </c>
    </row>
    <row r="23" spans="1:24" x14ac:dyDescent="0.25">
      <c r="A23" s="128">
        <v>42659</v>
      </c>
      <c r="B23" s="176">
        <v>14.712999999999999</v>
      </c>
      <c r="C23" s="173">
        <v>14.875</v>
      </c>
      <c r="D23" s="173">
        <f t="shared" si="4"/>
        <v>13.2417</v>
      </c>
      <c r="E23" s="173">
        <f t="shared" si="5"/>
        <v>16.1843</v>
      </c>
      <c r="F23" s="38">
        <f t="shared" si="6"/>
        <v>14.875</v>
      </c>
      <c r="G23" s="39">
        <v>743.98</v>
      </c>
      <c r="H23" s="47">
        <f t="shared" si="0"/>
        <v>0.11066702499999999</v>
      </c>
      <c r="I23" s="52"/>
      <c r="J23" s="56">
        <f t="shared" si="10"/>
        <v>0.1101</v>
      </c>
      <c r="K23" s="315">
        <f t="shared" si="11"/>
        <v>0.10730000000000001</v>
      </c>
      <c r="L23" s="41" t="str">
        <f t="shared" si="7"/>
        <v/>
      </c>
      <c r="M23" s="37"/>
      <c r="N23" s="55">
        <f t="shared" si="2"/>
        <v>0.11119999999999999</v>
      </c>
      <c r="O23" s="37">
        <f t="shared" si="12"/>
        <v>0.114</v>
      </c>
      <c r="P23" s="41" t="str">
        <f t="shared" si="3"/>
        <v/>
      </c>
      <c r="Q23" s="222"/>
      <c r="R23" s="54"/>
      <c r="S23" s="38"/>
      <c r="T23" s="116" t="s">
        <v>13</v>
      </c>
      <c r="U23" s="52"/>
      <c r="V23" s="222"/>
      <c r="W23" s="56">
        <f t="shared" si="8"/>
        <v>0.1101</v>
      </c>
      <c r="X23" s="47">
        <f t="shared" si="9"/>
        <v>0.11119999999999999</v>
      </c>
    </row>
    <row r="24" spans="1:24" x14ac:dyDescent="0.25">
      <c r="A24" s="86">
        <v>42660</v>
      </c>
      <c r="B24" s="175">
        <v>14.832000000000001</v>
      </c>
      <c r="C24" s="172">
        <v>12.353999999999999</v>
      </c>
      <c r="D24" s="172">
        <f t="shared" si="4"/>
        <v>13.348800000000001</v>
      </c>
      <c r="E24" s="172">
        <f t="shared" si="5"/>
        <v>16.315200000000001</v>
      </c>
      <c r="F24" s="89">
        <f t="shared" si="6"/>
        <v>13.348800000000001</v>
      </c>
      <c r="G24" s="92">
        <v>744</v>
      </c>
      <c r="H24" s="91">
        <f t="shared" si="0"/>
        <v>9.9315072000000004E-2</v>
      </c>
      <c r="I24" s="52"/>
      <c r="J24" s="94">
        <f t="shared" si="10"/>
        <v>9.8799999999999999E-2</v>
      </c>
      <c r="K24" s="316">
        <f t="shared" si="11"/>
        <v>9.6299999999999997E-2</v>
      </c>
      <c r="L24" s="97">
        <f t="shared" si="7"/>
        <v>7.6100000000000001E-2</v>
      </c>
      <c r="M24" s="37"/>
      <c r="N24" s="98">
        <f t="shared" si="2"/>
        <v>9.98E-2</v>
      </c>
      <c r="O24" s="95">
        <f t="shared" si="12"/>
        <v>0.1023</v>
      </c>
      <c r="P24" s="97" t="str">
        <f t="shared" si="3"/>
        <v/>
      </c>
      <c r="Q24" s="52"/>
      <c r="R24" s="101">
        <v>10.225</v>
      </c>
      <c r="S24" s="89"/>
      <c r="T24" s="115" t="s">
        <v>13</v>
      </c>
      <c r="U24" s="52"/>
      <c r="V24" s="222"/>
      <c r="W24" s="94">
        <f t="shared" si="8"/>
        <v>7.6100000000000001E-2</v>
      </c>
      <c r="X24" s="91">
        <f t="shared" si="9"/>
        <v>9.98E-2</v>
      </c>
    </row>
    <row r="25" spans="1:24" x14ac:dyDescent="0.25">
      <c r="A25" s="128">
        <v>42661</v>
      </c>
      <c r="B25" s="176">
        <v>15.327</v>
      </c>
      <c r="C25" s="173">
        <v>15.65</v>
      </c>
      <c r="D25" s="173">
        <f t="shared" si="4"/>
        <v>13.7943</v>
      </c>
      <c r="E25" s="173">
        <f t="shared" si="5"/>
        <v>16.8597</v>
      </c>
      <c r="F25" s="38">
        <f t="shared" si="6"/>
        <v>15.65</v>
      </c>
      <c r="G25" s="39">
        <v>744.07</v>
      </c>
      <c r="H25" s="47">
        <f t="shared" si="0"/>
        <v>0.11644695500000002</v>
      </c>
      <c r="I25" s="52"/>
      <c r="J25" s="56">
        <f t="shared" si="10"/>
        <v>0.1159</v>
      </c>
      <c r="K25" s="315">
        <f t="shared" si="11"/>
        <v>0.113</v>
      </c>
      <c r="L25" s="41" t="str">
        <f t="shared" si="7"/>
        <v/>
      </c>
      <c r="M25" s="37"/>
      <c r="N25" s="55">
        <f t="shared" si="2"/>
        <v>0.11700000000000001</v>
      </c>
      <c r="O25" s="37">
        <f t="shared" si="12"/>
        <v>0.11990000000000001</v>
      </c>
      <c r="P25" s="41" t="str">
        <f t="shared" si="3"/>
        <v/>
      </c>
      <c r="Q25" s="222"/>
      <c r="R25" s="54"/>
      <c r="S25" s="225"/>
      <c r="T25" s="226" t="s">
        <v>13</v>
      </c>
      <c r="U25" s="224"/>
      <c r="V25" s="222"/>
      <c r="W25" s="56">
        <f t="shared" si="8"/>
        <v>0.1159</v>
      </c>
      <c r="X25" s="47">
        <f t="shared" si="9"/>
        <v>0.11700000000000001</v>
      </c>
    </row>
    <row r="26" spans="1:24" x14ac:dyDescent="0.25">
      <c r="A26" s="86">
        <v>42662</v>
      </c>
      <c r="B26" s="175">
        <v>15.6</v>
      </c>
      <c r="C26" s="172">
        <v>15.858000000000001</v>
      </c>
      <c r="D26" s="172">
        <f t="shared" si="4"/>
        <v>14.04</v>
      </c>
      <c r="E26" s="172">
        <f t="shared" si="5"/>
        <v>17.16</v>
      </c>
      <c r="F26" s="89">
        <f t="shared" si="6"/>
        <v>15.858000000000001</v>
      </c>
      <c r="G26" s="92">
        <v>744.09</v>
      </c>
      <c r="H26" s="91">
        <f t="shared" si="0"/>
        <v>0.11799779220000001</v>
      </c>
      <c r="I26" s="52"/>
      <c r="J26" s="94">
        <f t="shared" si="10"/>
        <v>0.1174</v>
      </c>
      <c r="K26" s="316">
        <f t="shared" si="11"/>
        <v>0.1145</v>
      </c>
      <c r="L26" s="97" t="str">
        <f t="shared" si="7"/>
        <v/>
      </c>
      <c r="M26" s="37"/>
      <c r="N26" s="98">
        <f t="shared" si="2"/>
        <v>0.1186</v>
      </c>
      <c r="O26" s="95">
        <f t="shared" si="12"/>
        <v>0.1215</v>
      </c>
      <c r="P26" s="97" t="str">
        <f t="shared" si="3"/>
        <v/>
      </c>
      <c r="Q26" s="52"/>
      <c r="R26" s="101"/>
      <c r="S26" s="89"/>
      <c r="T26" s="115" t="s">
        <v>13</v>
      </c>
      <c r="U26" s="52"/>
      <c r="V26" s="222"/>
      <c r="W26" s="94">
        <f t="shared" si="8"/>
        <v>0.1174</v>
      </c>
      <c r="X26" s="91">
        <f t="shared" si="9"/>
        <v>0.1186</v>
      </c>
    </row>
    <row r="27" spans="1:24" x14ac:dyDescent="0.25">
      <c r="A27" s="128">
        <v>42663</v>
      </c>
      <c r="B27" s="176">
        <v>15.821999999999999</v>
      </c>
      <c r="C27" s="173">
        <v>15.965999999999999</v>
      </c>
      <c r="D27" s="173">
        <f t="shared" si="4"/>
        <v>14.239799999999999</v>
      </c>
      <c r="E27" s="173">
        <f t="shared" si="5"/>
        <v>17.404199999999999</v>
      </c>
      <c r="F27" s="38">
        <f t="shared" si="6"/>
        <v>15.965999999999999</v>
      </c>
      <c r="G27" s="39">
        <v>744.03</v>
      </c>
      <c r="H27" s="47">
        <f t="shared" si="0"/>
        <v>0.1187918298</v>
      </c>
      <c r="I27" s="52"/>
      <c r="J27" s="56">
        <f t="shared" si="10"/>
        <v>0.1182</v>
      </c>
      <c r="K27" s="315">
        <f t="shared" si="11"/>
        <v>0.1152</v>
      </c>
      <c r="L27" s="41" t="str">
        <f t="shared" si="7"/>
        <v/>
      </c>
      <c r="M27" s="37"/>
      <c r="N27" s="55">
        <f t="shared" si="2"/>
        <v>0.11940000000000001</v>
      </c>
      <c r="O27" s="37">
        <f t="shared" si="12"/>
        <v>0.12239999999999999</v>
      </c>
      <c r="P27" s="41" t="str">
        <f t="shared" si="3"/>
        <v/>
      </c>
      <c r="Q27" s="222"/>
      <c r="R27" s="54"/>
      <c r="S27" s="38"/>
      <c r="T27" s="116" t="s">
        <v>13</v>
      </c>
      <c r="U27" s="52"/>
      <c r="V27" s="222"/>
      <c r="W27" s="56">
        <f t="shared" si="8"/>
        <v>0.1182</v>
      </c>
      <c r="X27" s="47">
        <f t="shared" si="9"/>
        <v>0.11940000000000001</v>
      </c>
    </row>
    <row r="28" spans="1:24" x14ac:dyDescent="0.25">
      <c r="A28" s="86">
        <v>42664</v>
      </c>
      <c r="B28" s="175">
        <v>16.062999999999999</v>
      </c>
      <c r="C28" s="172">
        <v>16</v>
      </c>
      <c r="D28" s="172">
        <f t="shared" si="4"/>
        <v>14.456699999999998</v>
      </c>
      <c r="E28" s="172">
        <f t="shared" si="5"/>
        <v>17.6693</v>
      </c>
      <c r="F28" s="89">
        <f t="shared" si="6"/>
        <v>16</v>
      </c>
      <c r="G28" s="92">
        <v>743.83</v>
      </c>
      <c r="H28" s="91">
        <f t="shared" si="0"/>
        <v>0.1190128</v>
      </c>
      <c r="I28" s="52"/>
      <c r="J28" s="94">
        <f t="shared" si="10"/>
        <v>0.11840000000000001</v>
      </c>
      <c r="K28" s="316">
        <f t="shared" si="11"/>
        <v>0.1154</v>
      </c>
      <c r="L28" s="97" t="str">
        <f t="shared" si="7"/>
        <v/>
      </c>
      <c r="M28" s="37"/>
      <c r="N28" s="98">
        <f t="shared" si="2"/>
        <v>0.1196</v>
      </c>
      <c r="O28" s="95">
        <f t="shared" si="12"/>
        <v>0.1226</v>
      </c>
      <c r="P28" s="97" t="str">
        <f t="shared" si="3"/>
        <v/>
      </c>
      <c r="Q28" s="52"/>
      <c r="R28" s="101"/>
      <c r="S28" s="89"/>
      <c r="T28" s="115" t="s">
        <v>13</v>
      </c>
      <c r="U28" s="52"/>
      <c r="V28" s="222"/>
      <c r="W28" s="94">
        <f t="shared" si="8"/>
        <v>0.11840000000000001</v>
      </c>
      <c r="X28" s="91">
        <f t="shared" si="9"/>
        <v>0.1196</v>
      </c>
    </row>
    <row r="29" spans="1:24" x14ac:dyDescent="0.25">
      <c r="A29" s="128">
        <v>42665</v>
      </c>
      <c r="B29" s="176">
        <v>15.538</v>
      </c>
      <c r="C29" s="173">
        <v>15.775</v>
      </c>
      <c r="D29" s="173">
        <f t="shared" si="4"/>
        <v>13.9842</v>
      </c>
      <c r="E29" s="173">
        <f t="shared" si="5"/>
        <v>17.091799999999999</v>
      </c>
      <c r="F29" s="38">
        <f t="shared" si="6"/>
        <v>15.775</v>
      </c>
      <c r="G29" s="39">
        <v>743.83</v>
      </c>
      <c r="H29" s="47">
        <f t="shared" si="0"/>
        <v>0.1173391825</v>
      </c>
      <c r="I29" s="52"/>
      <c r="J29" s="56">
        <f t="shared" si="10"/>
        <v>0.1168</v>
      </c>
      <c r="K29" s="315">
        <f t="shared" si="11"/>
        <v>0.1138</v>
      </c>
      <c r="L29" s="41" t="str">
        <f t="shared" si="7"/>
        <v/>
      </c>
      <c r="M29" s="37"/>
      <c r="N29" s="55">
        <f t="shared" si="2"/>
        <v>0.1179</v>
      </c>
      <c r="O29" s="37">
        <f t="shared" si="12"/>
        <v>0.12089999999999999</v>
      </c>
      <c r="P29" s="41" t="str">
        <f t="shared" si="3"/>
        <v/>
      </c>
      <c r="Q29" s="222"/>
      <c r="R29" s="54"/>
      <c r="S29" s="38"/>
      <c r="T29" s="116" t="s">
        <v>13</v>
      </c>
      <c r="U29" s="52"/>
      <c r="V29" s="222"/>
      <c r="W29" s="56">
        <f t="shared" si="8"/>
        <v>0.1168</v>
      </c>
      <c r="X29" s="47">
        <f t="shared" si="9"/>
        <v>0.1179</v>
      </c>
    </row>
    <row r="30" spans="1:24" x14ac:dyDescent="0.25">
      <c r="A30" s="86">
        <v>42666</v>
      </c>
      <c r="B30" s="175">
        <v>15.538</v>
      </c>
      <c r="C30" s="172">
        <v>15.9</v>
      </c>
      <c r="D30" s="172">
        <f t="shared" si="4"/>
        <v>13.9842</v>
      </c>
      <c r="E30" s="172">
        <f t="shared" si="5"/>
        <v>17.091799999999999</v>
      </c>
      <c r="F30" s="89">
        <f t="shared" si="6"/>
        <v>15.9</v>
      </c>
      <c r="G30" s="92">
        <v>743.83</v>
      </c>
      <c r="H30" s="91">
        <f t="shared" si="0"/>
        <v>0.11826897000000001</v>
      </c>
      <c r="I30" s="52"/>
      <c r="J30" s="94">
        <f t="shared" si="10"/>
        <v>0.1177</v>
      </c>
      <c r="K30" s="316">
        <f t="shared" si="11"/>
        <v>0.1147</v>
      </c>
      <c r="L30" s="97" t="str">
        <f t="shared" si="7"/>
        <v/>
      </c>
      <c r="M30" s="37"/>
      <c r="N30" s="98">
        <f t="shared" si="2"/>
        <v>0.11890000000000001</v>
      </c>
      <c r="O30" s="95">
        <f t="shared" si="12"/>
        <v>0.12180000000000001</v>
      </c>
      <c r="P30" s="97" t="str">
        <f t="shared" si="3"/>
        <v/>
      </c>
      <c r="Q30" s="52"/>
      <c r="R30" s="101"/>
      <c r="S30" s="89"/>
      <c r="T30" s="115" t="s">
        <v>13</v>
      </c>
      <c r="U30" s="52"/>
      <c r="V30" s="222"/>
      <c r="W30" s="94">
        <f t="shared" si="8"/>
        <v>0.1177</v>
      </c>
      <c r="X30" s="91">
        <f t="shared" si="9"/>
        <v>0.11890000000000001</v>
      </c>
    </row>
    <row r="31" spans="1:24" x14ac:dyDescent="0.25">
      <c r="A31" s="128">
        <v>42667</v>
      </c>
      <c r="B31" s="176">
        <v>15.558999999999999</v>
      </c>
      <c r="C31" s="173">
        <v>17.704000000000001</v>
      </c>
      <c r="D31" s="173">
        <f t="shared" si="4"/>
        <v>14.0031</v>
      </c>
      <c r="E31" s="173">
        <f t="shared" si="5"/>
        <v>17.114899999999999</v>
      </c>
      <c r="F31" s="38">
        <f t="shared" si="6"/>
        <v>17.114899999999999</v>
      </c>
      <c r="G31" s="39">
        <v>743.94</v>
      </c>
      <c r="H31" s="47">
        <f t="shared" si="0"/>
        <v>0.12732458705999999</v>
      </c>
      <c r="I31" s="52"/>
      <c r="J31" s="56">
        <f t="shared" si="10"/>
        <v>0.12670000000000001</v>
      </c>
      <c r="K31" s="315">
        <f t="shared" si="11"/>
        <v>0.1235</v>
      </c>
      <c r="L31" s="41" t="str">
        <f t="shared" si="7"/>
        <v/>
      </c>
      <c r="M31" s="37"/>
      <c r="N31" s="55">
        <f t="shared" si="2"/>
        <v>0.128</v>
      </c>
      <c r="O31" s="37">
        <f t="shared" si="12"/>
        <v>0.13109999999999999</v>
      </c>
      <c r="P31" s="41">
        <f t="shared" si="3"/>
        <v>0.13300000000000001</v>
      </c>
      <c r="Q31" s="222"/>
      <c r="R31" s="54"/>
      <c r="S31" s="38">
        <v>17.875</v>
      </c>
      <c r="T31" s="116" t="s">
        <v>13</v>
      </c>
      <c r="U31" s="52"/>
      <c r="V31" s="222"/>
      <c r="W31" s="56">
        <f t="shared" si="8"/>
        <v>0.12670000000000001</v>
      </c>
      <c r="X31" s="47">
        <f t="shared" si="9"/>
        <v>0.13300000000000001</v>
      </c>
    </row>
    <row r="32" spans="1:24" x14ac:dyDescent="0.25">
      <c r="A32" s="86">
        <v>42668</v>
      </c>
      <c r="B32" s="175">
        <v>16.477</v>
      </c>
      <c r="C32" s="172">
        <v>17.059999999999999</v>
      </c>
      <c r="D32" s="172">
        <f t="shared" si="4"/>
        <v>14.8293</v>
      </c>
      <c r="E32" s="172">
        <f t="shared" si="5"/>
        <v>18.124700000000001</v>
      </c>
      <c r="F32" s="89">
        <f t="shared" si="6"/>
        <v>17.059999999999999</v>
      </c>
      <c r="G32" s="92">
        <v>743.87</v>
      </c>
      <c r="H32" s="91">
        <f t="shared" si="0"/>
        <v>0.12690422199999998</v>
      </c>
      <c r="I32" s="52"/>
      <c r="J32" s="94">
        <f t="shared" si="10"/>
        <v>0.1263</v>
      </c>
      <c r="K32" s="316">
        <f t="shared" si="11"/>
        <v>0.1231</v>
      </c>
      <c r="L32" s="97" t="str">
        <f t="shared" si="7"/>
        <v/>
      </c>
      <c r="M32" s="37"/>
      <c r="N32" s="98">
        <f t="shared" si="2"/>
        <v>0.1275</v>
      </c>
      <c r="O32" s="95">
        <f t="shared" si="12"/>
        <v>0.13070000000000001</v>
      </c>
      <c r="P32" s="97" t="str">
        <f t="shared" si="3"/>
        <v/>
      </c>
      <c r="Q32" s="52"/>
      <c r="R32" s="101"/>
      <c r="S32" s="89"/>
      <c r="T32" s="115" t="s">
        <v>13</v>
      </c>
      <c r="U32" s="52"/>
      <c r="V32" s="222"/>
      <c r="W32" s="94">
        <f t="shared" si="8"/>
        <v>0.1263</v>
      </c>
      <c r="X32" s="91">
        <f t="shared" si="9"/>
        <v>0.1275</v>
      </c>
    </row>
    <row r="33" spans="1:24" x14ac:dyDescent="0.25">
      <c r="A33" s="128">
        <v>42669</v>
      </c>
      <c r="B33" s="176">
        <v>16.716999999999999</v>
      </c>
      <c r="C33" s="173">
        <v>17.228000000000002</v>
      </c>
      <c r="D33" s="173">
        <f t="shared" si="4"/>
        <v>15.045299999999999</v>
      </c>
      <c r="E33" s="173">
        <f t="shared" si="5"/>
        <v>18.3887</v>
      </c>
      <c r="F33" s="38">
        <f t="shared" si="6"/>
        <v>17.228000000000002</v>
      </c>
      <c r="G33" s="39">
        <v>743.85</v>
      </c>
      <c r="H33" s="47">
        <f t="shared" si="0"/>
        <v>0.12815047800000001</v>
      </c>
      <c r="I33" s="52"/>
      <c r="J33" s="56">
        <f t="shared" si="10"/>
        <v>0.1275</v>
      </c>
      <c r="K33" s="315">
        <f t="shared" si="11"/>
        <v>0.12429999999999999</v>
      </c>
      <c r="L33" s="41" t="str">
        <f t="shared" si="7"/>
        <v/>
      </c>
      <c r="M33" s="37"/>
      <c r="N33" s="55">
        <f t="shared" si="2"/>
        <v>0.1288</v>
      </c>
      <c r="O33" s="37">
        <f t="shared" si="12"/>
        <v>0.13200000000000001</v>
      </c>
      <c r="P33" s="41">
        <f t="shared" si="3"/>
        <v>0.12909999999999999</v>
      </c>
      <c r="Q33" s="52"/>
      <c r="R33" s="54"/>
      <c r="S33" s="38">
        <v>17.350000000000001</v>
      </c>
      <c r="T33" s="116" t="s">
        <v>13</v>
      </c>
      <c r="U33" s="52"/>
      <c r="V33" s="222"/>
      <c r="W33" s="56">
        <f t="shared" si="8"/>
        <v>0.1275</v>
      </c>
      <c r="X33" s="47">
        <f t="shared" si="9"/>
        <v>0.12909999999999999</v>
      </c>
    </row>
    <row r="34" spans="1:24" x14ac:dyDescent="0.25">
      <c r="A34" s="86">
        <v>42670</v>
      </c>
      <c r="B34" s="175">
        <v>16.643999999999998</v>
      </c>
      <c r="C34" s="172">
        <v>16.788</v>
      </c>
      <c r="D34" s="172">
        <f t="shared" si="4"/>
        <v>14.979599999999998</v>
      </c>
      <c r="E34" s="172">
        <f t="shared" si="5"/>
        <v>18.308399999999999</v>
      </c>
      <c r="F34" s="89">
        <f t="shared" si="6"/>
        <v>16.788</v>
      </c>
      <c r="G34" s="92">
        <v>743.76</v>
      </c>
      <c r="H34" s="91">
        <f t="shared" si="0"/>
        <v>0.12486242879999999</v>
      </c>
      <c r="I34" s="52"/>
      <c r="J34" s="94">
        <f t="shared" si="10"/>
        <v>0.1242</v>
      </c>
      <c r="K34" s="316">
        <f t="shared" si="11"/>
        <v>0.1211</v>
      </c>
      <c r="L34" s="97" t="str">
        <f t="shared" si="7"/>
        <v/>
      </c>
      <c r="M34" s="37"/>
      <c r="N34" s="98">
        <f t="shared" si="2"/>
        <v>0.1255</v>
      </c>
      <c r="O34" s="95">
        <f t="shared" si="12"/>
        <v>0.12859999999999999</v>
      </c>
      <c r="P34" s="97" t="str">
        <f t="shared" si="3"/>
        <v/>
      </c>
      <c r="Q34" s="52"/>
      <c r="R34" s="101"/>
      <c r="S34" s="89"/>
      <c r="T34" s="115" t="s">
        <v>13</v>
      </c>
      <c r="U34" s="52"/>
      <c r="V34" s="222"/>
      <c r="W34" s="94">
        <f t="shared" si="8"/>
        <v>0.1242</v>
      </c>
      <c r="X34" s="91">
        <f t="shared" si="9"/>
        <v>0.1255</v>
      </c>
    </row>
    <row r="35" spans="1:24" x14ac:dyDescent="0.25">
      <c r="A35" s="128">
        <v>42671</v>
      </c>
      <c r="B35" s="176">
        <v>16.486999999999998</v>
      </c>
      <c r="C35" s="173">
        <v>16.738</v>
      </c>
      <c r="D35" s="173">
        <f t="shared" si="4"/>
        <v>14.838299999999998</v>
      </c>
      <c r="E35" s="173">
        <f t="shared" si="5"/>
        <v>18.1357</v>
      </c>
      <c r="F35" s="38">
        <f t="shared" si="6"/>
        <v>16.738</v>
      </c>
      <c r="G35" s="39">
        <v>743.82</v>
      </c>
      <c r="H35" s="47">
        <f t="shared" si="0"/>
        <v>0.1245005916</v>
      </c>
      <c r="I35" s="52"/>
      <c r="J35" s="56">
        <f t="shared" si="10"/>
        <v>0.1239</v>
      </c>
      <c r="K35" s="315">
        <f t="shared" si="11"/>
        <v>0.1208</v>
      </c>
      <c r="L35" s="41" t="str">
        <f t="shared" si="7"/>
        <v/>
      </c>
      <c r="M35" s="37"/>
      <c r="N35" s="55">
        <f t="shared" si="2"/>
        <v>0.12509999999999999</v>
      </c>
      <c r="O35" s="37">
        <f t="shared" si="12"/>
        <v>0.12820000000000001</v>
      </c>
      <c r="P35" s="41" t="str">
        <f t="shared" si="3"/>
        <v/>
      </c>
      <c r="Q35" s="52"/>
      <c r="R35" s="54"/>
      <c r="S35" s="38"/>
      <c r="T35" s="116" t="s">
        <v>13</v>
      </c>
      <c r="U35" s="52"/>
      <c r="V35" s="222"/>
      <c r="W35" s="56">
        <f t="shared" si="8"/>
        <v>0.1239</v>
      </c>
      <c r="X35" s="47">
        <f t="shared" si="9"/>
        <v>0.12509999999999999</v>
      </c>
    </row>
    <row r="36" spans="1:24" x14ac:dyDescent="0.25">
      <c r="A36" s="86">
        <v>42672</v>
      </c>
      <c r="B36" s="175">
        <v>15.686999999999999</v>
      </c>
      <c r="C36" s="172">
        <v>15.75</v>
      </c>
      <c r="D36" s="172">
        <f t="shared" si="4"/>
        <v>14.1183</v>
      </c>
      <c r="E36" s="172">
        <f t="shared" si="5"/>
        <v>17.255700000000001</v>
      </c>
      <c r="F36" s="89">
        <f t="shared" si="6"/>
        <v>15.75</v>
      </c>
      <c r="G36" s="92">
        <v>743.82</v>
      </c>
      <c r="H36" s="91">
        <f t="shared" si="0"/>
        <v>0.11715165000000001</v>
      </c>
      <c r="I36" s="52"/>
      <c r="J36" s="94">
        <f t="shared" si="10"/>
        <v>0.1166</v>
      </c>
      <c r="K36" s="316">
        <f t="shared" si="11"/>
        <v>0.11360000000000001</v>
      </c>
      <c r="L36" s="97" t="str">
        <f t="shared" si="7"/>
        <v/>
      </c>
      <c r="M36" s="37"/>
      <c r="N36" s="98">
        <f t="shared" si="2"/>
        <v>0.1177</v>
      </c>
      <c r="O36" s="95">
        <f t="shared" si="12"/>
        <v>0.1207</v>
      </c>
      <c r="P36" s="97" t="str">
        <f t="shared" si="3"/>
        <v/>
      </c>
      <c r="Q36" s="52"/>
      <c r="R36" s="101"/>
      <c r="S36" s="89"/>
      <c r="T36" s="115" t="s">
        <v>13</v>
      </c>
      <c r="U36" s="52"/>
      <c r="V36" s="222"/>
      <c r="W36" s="94">
        <f t="shared" si="8"/>
        <v>0.1166</v>
      </c>
      <c r="X36" s="91">
        <f t="shared" si="9"/>
        <v>0.1177</v>
      </c>
    </row>
    <row r="37" spans="1:24" s="1" customFormat="1" x14ac:dyDescent="0.25">
      <c r="A37" s="128">
        <v>42673</v>
      </c>
      <c r="B37" s="176">
        <v>15.686999999999999</v>
      </c>
      <c r="C37" s="173">
        <v>15.85</v>
      </c>
      <c r="D37" s="173">
        <f t="shared" si="4"/>
        <v>14.1183</v>
      </c>
      <c r="E37" s="173">
        <f t="shared" si="5"/>
        <v>17.255700000000001</v>
      </c>
      <c r="F37" s="38">
        <f t="shared" si="6"/>
        <v>15.85</v>
      </c>
      <c r="G37" s="39">
        <v>743.82</v>
      </c>
      <c r="H37" s="47">
        <f t="shared" si="0"/>
        <v>0.11789547</v>
      </c>
      <c r="I37" s="52"/>
      <c r="J37" s="56">
        <f t="shared" si="10"/>
        <v>0.1173</v>
      </c>
      <c r="K37" s="315">
        <f t="shared" si="11"/>
        <v>0.1144</v>
      </c>
      <c r="L37" s="41"/>
      <c r="M37" s="37"/>
      <c r="N37" s="55">
        <f t="shared" si="2"/>
        <v>0.11849999999999999</v>
      </c>
      <c r="O37" s="37">
        <f t="shared" si="12"/>
        <v>0.12139999999999999</v>
      </c>
      <c r="P37" s="41"/>
      <c r="Q37" s="52"/>
      <c r="R37" s="54"/>
      <c r="S37" s="38"/>
      <c r="T37" s="116" t="s">
        <v>13</v>
      </c>
      <c r="U37" s="52"/>
      <c r="V37" s="222"/>
      <c r="W37" s="56">
        <f t="shared" si="8"/>
        <v>0.1173</v>
      </c>
      <c r="X37" s="47">
        <f t="shared" si="9"/>
        <v>0.11849999999999999</v>
      </c>
    </row>
    <row r="38" spans="1:24" ht="15.75" thickBot="1" x14ac:dyDescent="0.3">
      <c r="A38" s="131">
        <v>42674</v>
      </c>
      <c r="B38" s="233">
        <v>15.801</v>
      </c>
      <c r="C38" s="189">
        <v>16.411999999999999</v>
      </c>
      <c r="D38" s="189">
        <f t="shared" si="4"/>
        <v>14.2209</v>
      </c>
      <c r="E38" s="189">
        <f t="shared" si="5"/>
        <v>17.3811</v>
      </c>
      <c r="F38" s="134">
        <f t="shared" si="6"/>
        <v>16.411999999999999</v>
      </c>
      <c r="G38" s="135">
        <v>743.93</v>
      </c>
      <c r="H38" s="136">
        <f t="shared" si="0"/>
        <v>0.12209379159999999</v>
      </c>
      <c r="I38" s="52"/>
      <c r="J38" s="140">
        <f t="shared" si="10"/>
        <v>0.1215</v>
      </c>
      <c r="K38" s="317">
        <f t="shared" si="11"/>
        <v>0.11840000000000001</v>
      </c>
      <c r="L38" s="142" t="str">
        <f t="shared" si="7"/>
        <v/>
      </c>
      <c r="M38" s="37"/>
      <c r="N38" s="145">
        <f t="shared" si="2"/>
        <v>0.1227</v>
      </c>
      <c r="O38" s="141">
        <f t="shared" si="12"/>
        <v>0.1258</v>
      </c>
      <c r="P38" s="142" t="str">
        <f t="shared" si="3"/>
        <v/>
      </c>
      <c r="Q38" s="52"/>
      <c r="R38" s="190"/>
      <c r="S38" s="134"/>
      <c r="T38" s="149" t="s">
        <v>13</v>
      </c>
      <c r="U38" s="52"/>
      <c r="V38" s="222"/>
      <c r="W38" s="140">
        <f t="shared" si="8"/>
        <v>0.1215</v>
      </c>
      <c r="X38" s="136">
        <f t="shared" si="9"/>
        <v>0.1227</v>
      </c>
    </row>
    <row r="39" spans="1:24" x14ac:dyDescent="0.25">
      <c r="A39" s="65" t="s">
        <v>47</v>
      </c>
      <c r="B39" s="39"/>
      <c r="C39" s="39"/>
      <c r="D39" s="39"/>
      <c r="E39" s="39"/>
      <c r="F39" s="37"/>
      <c r="G39" s="39"/>
      <c r="H39" s="37">
        <f>ROUND(SUM(H8:H38)/31,4)</f>
        <v>0.11310000000000001</v>
      </c>
      <c r="I39" s="35"/>
      <c r="J39" s="50"/>
      <c r="K39" s="38"/>
      <c r="L39" s="36"/>
      <c r="M39" s="38"/>
      <c r="N39" s="38"/>
      <c r="O39" s="38"/>
      <c r="P39" s="36"/>
      <c r="Q39" s="1"/>
      <c r="R39" s="36"/>
      <c r="S39" s="36"/>
      <c r="T39" s="35"/>
      <c r="U39" s="35"/>
      <c r="V39" s="1"/>
    </row>
  </sheetData>
  <mergeCells count="4">
    <mergeCell ref="J6:L6"/>
    <mergeCell ref="N6:P6"/>
    <mergeCell ref="R6:S6"/>
    <mergeCell ref="W6:X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workbookViewId="0">
      <selection activeCell="L43" sqref="L43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7" max="7" width="9.140625" customWidth="1"/>
    <col min="8" max="8" width="12.42578125" customWidth="1"/>
    <col min="9" max="9" width="12.140625" customWidth="1"/>
    <col min="10" max="10" width="13.5703125" customWidth="1"/>
    <col min="11" max="11" width="9.140625" customWidth="1"/>
    <col min="12" max="12" width="12.5703125" customWidth="1"/>
    <col min="13" max="13" width="11.42578125" customWidth="1"/>
    <col min="14" max="14" width="12.42578125" customWidth="1"/>
    <col min="15" max="15" width="9.140625" customWidth="1"/>
    <col min="16" max="16" width="13.42578125" customWidth="1"/>
    <col min="17" max="17" width="14.28515625" customWidth="1"/>
    <col min="18" max="18" width="13.7109375" customWidth="1"/>
    <col min="19" max="19" width="9.140625" customWidth="1"/>
    <col min="20" max="20" width="6.42578125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63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302" t="s">
        <v>1</v>
      </c>
      <c r="C6" s="303" t="s">
        <v>2</v>
      </c>
      <c r="D6" s="303" t="s">
        <v>6</v>
      </c>
      <c r="E6" s="303" t="s">
        <v>8</v>
      </c>
      <c r="F6" s="304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305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42614</v>
      </c>
      <c r="B8" s="228">
        <v>11.304</v>
      </c>
      <c r="C8" s="209">
        <v>11.539</v>
      </c>
      <c r="D8" s="210">
        <f t="shared" ref="D8:D37" si="0">ROUND((B8+C8)/2,3)</f>
        <v>11.422000000000001</v>
      </c>
      <c r="E8" s="211">
        <v>744.18</v>
      </c>
      <c r="F8" s="212">
        <f t="shared" ref="F8:F37" si="1">(D8*E8)/100000</f>
        <v>8.5000239599999999E-2</v>
      </c>
      <c r="G8" s="52"/>
      <c r="H8" s="214">
        <f>ROUND(ROUND(D8*0.995,3)*(E8/100000),4)</f>
        <v>8.4599999999999995E-2</v>
      </c>
      <c r="I8" s="215">
        <f t="shared" ref="I8:I37" si="2">ROUND(ROUND(D8*0.98,3)*(E8/100000),4)</f>
        <v>8.3299999999999999E-2</v>
      </c>
      <c r="J8" s="216" t="str">
        <f>IF(ISNUMBER(P8),ROUND(ROUND(P8,3)*(E8/100000),4),"")</f>
        <v/>
      </c>
      <c r="K8" s="37"/>
      <c r="L8" s="217">
        <f t="shared" ref="L8:L37" si="3">ROUND(ROUND(D8*1.005,3)*(E8/100000),4)</f>
        <v>8.5400000000000004E-2</v>
      </c>
      <c r="M8" s="215">
        <f t="shared" ref="M8:M37" si="4">ROUND(ROUND(D8*1.02,3)*(E8/100000),4)</f>
        <v>8.6699999999999999E-2</v>
      </c>
      <c r="N8" s="218">
        <f t="shared" ref="N8:N37" si="5">IF(ISNUMBER(Q8),ROUND(ROUND(Q8,3)*(E8/100000),4),"")</f>
        <v>8.7999999999999995E-2</v>
      </c>
      <c r="O8" s="52"/>
      <c r="P8" s="301"/>
      <c r="Q8" s="220">
        <v>11.824999999999999</v>
      </c>
      <c r="R8" s="221" t="s">
        <v>13</v>
      </c>
      <c r="S8" s="52"/>
      <c r="T8" s="222"/>
      <c r="U8" s="214">
        <f>IF(R8="Green zone",MIN(H8,J8),IF(T8="Upper",MIN(I8,J8),IF(T8="Lower",MIN(H8,J8))))</f>
        <v>8.4599999999999995E-2</v>
      </c>
      <c r="V8" s="212">
        <f>IF(R8="Green zone",MAX(L8,N8),IF(T8="Upper",MAX(L8,N8),IF(T8="Lower",MAX(M8,N8))))</f>
        <v>8.7999999999999995E-2</v>
      </c>
    </row>
    <row r="9" spans="1:22" x14ac:dyDescent="0.25">
      <c r="A9" s="128">
        <v>42615</v>
      </c>
      <c r="B9" s="176">
        <v>11.557</v>
      </c>
      <c r="C9" s="203">
        <v>11.565</v>
      </c>
      <c r="D9" s="38">
        <f t="shared" si="0"/>
        <v>11.561</v>
      </c>
      <c r="E9" s="39">
        <v>744.03</v>
      </c>
      <c r="F9" s="47">
        <f>(D9*E9)/100000</f>
        <v>8.6017308299999998E-2</v>
      </c>
      <c r="G9" s="52"/>
      <c r="H9" s="56">
        <f>ROUND(ROUND(D9*0.995,3)*(E9/100000),4)</f>
        <v>8.5599999999999996E-2</v>
      </c>
      <c r="I9" s="37">
        <f t="shared" si="2"/>
        <v>8.43E-2</v>
      </c>
      <c r="J9" s="204" t="str">
        <f t="shared" ref="J9:J37" si="6">IF(ISNUMBER(P9),ROUND(ROUND(P9,3)*(E9/100000),4),"")</f>
        <v/>
      </c>
      <c r="K9" s="37"/>
      <c r="L9" s="55">
        <f t="shared" si="3"/>
        <v>8.6400000000000005E-2</v>
      </c>
      <c r="M9" s="37">
        <f t="shared" si="4"/>
        <v>8.77E-2</v>
      </c>
      <c r="N9" s="41" t="str">
        <f t="shared" si="5"/>
        <v/>
      </c>
      <c r="O9" s="222"/>
      <c r="P9" s="227"/>
      <c r="Q9" s="74"/>
      <c r="R9" s="116" t="s">
        <v>13</v>
      </c>
      <c r="S9" s="52"/>
      <c r="T9" s="222"/>
      <c r="U9" s="56">
        <f t="shared" ref="U9:U37" si="7">IF(R9="Green zone",MIN(H9,J9),IF(T9="Upper",MIN(I9,J9),IF(T9="Lower",MIN(H9,J9))))</f>
        <v>8.5599999999999996E-2</v>
      </c>
      <c r="V9" s="47">
        <f t="shared" ref="V9:V37" si="8">IF(R9="Green zone",MAX(L9,N9),IF(T9="Upper",MAX(L9,N9),IF(T9="Lower",MAX(M9,N9))))</f>
        <v>8.6400000000000005E-2</v>
      </c>
    </row>
    <row r="10" spans="1:22" x14ac:dyDescent="0.25">
      <c r="A10" s="86">
        <v>42616</v>
      </c>
      <c r="B10" s="175">
        <v>11.612</v>
      </c>
      <c r="C10" s="172">
        <v>11.25</v>
      </c>
      <c r="D10" s="89">
        <f t="shared" si="0"/>
        <v>11.430999999999999</v>
      </c>
      <c r="E10" s="92">
        <v>744.03</v>
      </c>
      <c r="F10" s="91">
        <f t="shared" si="1"/>
        <v>8.5050069299999989E-2</v>
      </c>
      <c r="G10" s="52"/>
      <c r="H10" s="94">
        <f t="shared" ref="H10:H37" si="9">ROUND(ROUND(D10*0.995,3)*(E10/100000),4)</f>
        <v>8.4599999999999995E-2</v>
      </c>
      <c r="I10" s="95">
        <f t="shared" si="2"/>
        <v>8.3299999999999999E-2</v>
      </c>
      <c r="J10" s="97" t="str">
        <f t="shared" si="6"/>
        <v/>
      </c>
      <c r="K10" s="37"/>
      <c r="L10" s="98">
        <f t="shared" si="3"/>
        <v>8.5500000000000007E-2</v>
      </c>
      <c r="M10" s="95">
        <f t="shared" si="4"/>
        <v>8.6800000000000002E-2</v>
      </c>
      <c r="N10" s="97" t="str">
        <f t="shared" si="5"/>
        <v/>
      </c>
      <c r="O10" s="52"/>
      <c r="P10" s="101"/>
      <c r="Q10" s="89"/>
      <c r="R10" s="115" t="s">
        <v>28</v>
      </c>
      <c r="S10" s="52"/>
      <c r="T10" s="222" t="s">
        <v>31</v>
      </c>
      <c r="U10" s="94">
        <f t="shared" si="7"/>
        <v>8.3299999999999999E-2</v>
      </c>
      <c r="V10" s="91">
        <f t="shared" si="8"/>
        <v>8.5500000000000007E-2</v>
      </c>
    </row>
    <row r="11" spans="1:22" x14ac:dyDescent="0.25">
      <c r="A11" s="128">
        <v>42617</v>
      </c>
      <c r="B11" s="176">
        <v>11.612</v>
      </c>
      <c r="C11" s="173">
        <v>10.368</v>
      </c>
      <c r="D11" s="38">
        <f t="shared" si="0"/>
        <v>10.99</v>
      </c>
      <c r="E11" s="39">
        <v>744.03</v>
      </c>
      <c r="F11" s="47">
        <f>(D11*E11)/100000</f>
        <v>8.1768896999999993E-2</v>
      </c>
      <c r="G11" s="52"/>
      <c r="H11" s="56">
        <f>ROUND(ROUND(D11*0.995,3)*(E11/100000),4)</f>
        <v>8.14E-2</v>
      </c>
      <c r="I11" s="37">
        <f t="shared" si="2"/>
        <v>8.0100000000000005E-2</v>
      </c>
      <c r="J11" s="41">
        <f t="shared" si="6"/>
        <v>7.1400000000000005E-2</v>
      </c>
      <c r="K11" s="37"/>
      <c r="L11" s="55">
        <f t="shared" si="3"/>
        <v>8.2199999999999995E-2</v>
      </c>
      <c r="M11" s="37">
        <f t="shared" si="4"/>
        <v>8.3400000000000002E-2</v>
      </c>
      <c r="N11" s="41" t="str">
        <f t="shared" si="5"/>
        <v/>
      </c>
      <c r="O11" s="222"/>
      <c r="P11" s="54">
        <v>9.6</v>
      </c>
      <c r="Q11" s="38"/>
      <c r="R11" s="116" t="s">
        <v>13</v>
      </c>
      <c r="S11" s="52"/>
      <c r="T11" s="222"/>
      <c r="U11" s="56">
        <f>IF(R11="Green zone",MIN(H11,J11),IF(T11="Upper",MIN(I11,J11),IF(T11="Lower",MIN(H11,J11))))</f>
        <v>7.1400000000000005E-2</v>
      </c>
      <c r="V11" s="47">
        <f t="shared" si="8"/>
        <v>8.2199999999999995E-2</v>
      </c>
    </row>
    <row r="12" spans="1:22" x14ac:dyDescent="0.25">
      <c r="A12" s="86">
        <v>42618</v>
      </c>
      <c r="B12" s="175">
        <v>11.766</v>
      </c>
      <c r="C12" s="172">
        <v>10.707000000000001</v>
      </c>
      <c r="D12" s="89">
        <f t="shared" si="0"/>
        <v>11.237</v>
      </c>
      <c r="E12" s="92">
        <v>744.07</v>
      </c>
      <c r="F12" s="91">
        <f t="shared" si="1"/>
        <v>8.3611145900000017E-2</v>
      </c>
      <c r="G12" s="52"/>
      <c r="H12" s="94">
        <f t="shared" si="9"/>
        <v>8.3199999999999996E-2</v>
      </c>
      <c r="I12" s="95">
        <f t="shared" si="2"/>
        <v>8.1900000000000001E-2</v>
      </c>
      <c r="J12" s="97">
        <f t="shared" si="6"/>
        <v>7.6600000000000001E-2</v>
      </c>
      <c r="K12" s="37"/>
      <c r="L12" s="98">
        <f t="shared" si="3"/>
        <v>8.4000000000000005E-2</v>
      </c>
      <c r="M12" s="95">
        <f t="shared" si="4"/>
        <v>8.5300000000000001E-2</v>
      </c>
      <c r="N12" s="97" t="str">
        <f t="shared" si="5"/>
        <v/>
      </c>
      <c r="O12" s="52"/>
      <c r="P12" s="101">
        <v>10.3</v>
      </c>
      <c r="Q12" s="89"/>
      <c r="R12" s="115" t="s">
        <v>13</v>
      </c>
      <c r="S12" s="52"/>
      <c r="T12" s="222"/>
      <c r="U12" s="94">
        <f t="shared" si="7"/>
        <v>7.6600000000000001E-2</v>
      </c>
      <c r="V12" s="91">
        <f t="shared" si="8"/>
        <v>8.4000000000000005E-2</v>
      </c>
    </row>
    <row r="13" spans="1:22" x14ac:dyDescent="0.25">
      <c r="A13" s="128">
        <v>42619</v>
      </c>
      <c r="B13" s="176">
        <v>11.523</v>
      </c>
      <c r="C13" s="173">
        <v>10.757999999999999</v>
      </c>
      <c r="D13" s="38">
        <f t="shared" si="0"/>
        <v>11.141</v>
      </c>
      <c r="E13" s="205">
        <v>744.15</v>
      </c>
      <c r="F13" s="47">
        <f t="shared" si="1"/>
        <v>8.2905751499999999E-2</v>
      </c>
      <c r="G13" s="52"/>
      <c r="H13" s="56">
        <f t="shared" si="9"/>
        <v>8.2500000000000004E-2</v>
      </c>
      <c r="I13" s="37">
        <f t="shared" si="2"/>
        <v>8.1199999999999994E-2</v>
      </c>
      <c r="J13" s="47">
        <f t="shared" si="6"/>
        <v>7.6799999999999993E-2</v>
      </c>
      <c r="K13" s="37"/>
      <c r="L13" s="55">
        <f t="shared" si="3"/>
        <v>8.3299999999999999E-2</v>
      </c>
      <c r="M13" s="37">
        <f t="shared" si="4"/>
        <v>8.4599999999999995E-2</v>
      </c>
      <c r="N13" s="41" t="str">
        <f t="shared" si="5"/>
        <v/>
      </c>
      <c r="O13" s="222"/>
      <c r="P13" s="54">
        <v>10.324999999999999</v>
      </c>
      <c r="Q13" s="38"/>
      <c r="R13" s="116" t="s">
        <v>13</v>
      </c>
      <c r="S13" s="52"/>
      <c r="T13" s="222"/>
      <c r="U13" s="56">
        <f t="shared" si="7"/>
        <v>7.6799999999999993E-2</v>
      </c>
      <c r="V13" s="47">
        <f t="shared" si="8"/>
        <v>8.3299999999999999E-2</v>
      </c>
    </row>
    <row r="14" spans="1:22" x14ac:dyDescent="0.25">
      <c r="A14" s="86">
        <v>42620</v>
      </c>
      <c r="B14" s="175">
        <v>11.186</v>
      </c>
      <c r="C14" s="172">
        <v>10.85</v>
      </c>
      <c r="D14" s="89">
        <f t="shared" si="0"/>
        <v>11.018000000000001</v>
      </c>
      <c r="E14" s="92">
        <v>744.41</v>
      </c>
      <c r="F14" s="91">
        <f t="shared" si="1"/>
        <v>8.2019093800000012E-2</v>
      </c>
      <c r="G14" s="52"/>
      <c r="H14" s="94">
        <f t="shared" si="9"/>
        <v>8.1600000000000006E-2</v>
      </c>
      <c r="I14" s="95">
        <f t="shared" si="2"/>
        <v>8.0399999999999999E-2</v>
      </c>
      <c r="J14" s="97" t="str">
        <f>IF(ISNUMBER(P14),ROUND(ROUND(P14,3)*(E14/100000),4),"")</f>
        <v/>
      </c>
      <c r="K14" s="37"/>
      <c r="L14" s="98">
        <f t="shared" si="3"/>
        <v>8.2400000000000001E-2</v>
      </c>
      <c r="M14" s="95">
        <f t="shared" si="4"/>
        <v>8.3699999999999997E-2</v>
      </c>
      <c r="N14" s="97" t="str">
        <f t="shared" si="5"/>
        <v/>
      </c>
      <c r="O14" s="52"/>
      <c r="P14" s="101"/>
      <c r="Q14" s="89"/>
      <c r="R14" s="115" t="s">
        <v>13</v>
      </c>
      <c r="S14" s="52"/>
      <c r="T14" s="222"/>
      <c r="U14" s="94">
        <f t="shared" si="7"/>
        <v>8.1600000000000006E-2</v>
      </c>
      <c r="V14" s="91">
        <f t="shared" si="8"/>
        <v>8.2400000000000001E-2</v>
      </c>
    </row>
    <row r="15" spans="1:22" x14ac:dyDescent="0.25">
      <c r="A15" s="128">
        <v>42621</v>
      </c>
      <c r="B15" s="176">
        <v>10.803000000000001</v>
      </c>
      <c r="C15" s="173">
        <v>9.9420000000000002</v>
      </c>
      <c r="D15" s="38">
        <f t="shared" si="0"/>
        <v>10.372999999999999</v>
      </c>
      <c r="E15" s="39">
        <v>744.29</v>
      </c>
      <c r="F15" s="47">
        <f t="shared" si="1"/>
        <v>7.720520169999999E-2</v>
      </c>
      <c r="G15" s="52"/>
      <c r="H15" s="56">
        <f t="shared" si="9"/>
        <v>7.6799999999999993E-2</v>
      </c>
      <c r="I15" s="37">
        <f t="shared" si="2"/>
        <v>7.5700000000000003E-2</v>
      </c>
      <c r="J15" s="41">
        <f t="shared" si="6"/>
        <v>7.2900000000000006E-2</v>
      </c>
      <c r="K15" s="37"/>
      <c r="L15" s="55">
        <f t="shared" si="3"/>
        <v>7.7600000000000002E-2</v>
      </c>
      <c r="M15" s="37">
        <f t="shared" si="4"/>
        <v>7.8700000000000006E-2</v>
      </c>
      <c r="N15" s="41" t="str">
        <f t="shared" si="5"/>
        <v/>
      </c>
      <c r="O15" s="222"/>
      <c r="P15" s="54">
        <v>9.8000000000000007</v>
      </c>
      <c r="Q15" s="38"/>
      <c r="R15" s="116" t="s">
        <v>13</v>
      </c>
      <c r="S15" s="52"/>
      <c r="T15" s="222"/>
      <c r="U15" s="56">
        <f t="shared" si="7"/>
        <v>7.2900000000000006E-2</v>
      </c>
      <c r="V15" s="47">
        <f t="shared" si="8"/>
        <v>7.7600000000000002E-2</v>
      </c>
    </row>
    <row r="16" spans="1:22" x14ac:dyDescent="0.25">
      <c r="A16" s="86">
        <v>42622</v>
      </c>
      <c r="B16" s="175">
        <v>10.224</v>
      </c>
      <c r="C16" s="172">
        <v>9.9420000000000002</v>
      </c>
      <c r="D16" s="89">
        <f t="shared" si="0"/>
        <v>10.083</v>
      </c>
      <c r="E16" s="92">
        <v>744.28</v>
      </c>
      <c r="F16" s="91">
        <f t="shared" si="1"/>
        <v>7.5045752399999999E-2</v>
      </c>
      <c r="G16" s="52"/>
      <c r="H16" s="94">
        <f t="shared" si="9"/>
        <v>7.4700000000000003E-2</v>
      </c>
      <c r="I16" s="95">
        <f t="shared" si="2"/>
        <v>7.3499999999999996E-2</v>
      </c>
      <c r="J16" s="97" t="str">
        <f t="shared" si="6"/>
        <v/>
      </c>
      <c r="K16" s="37"/>
      <c r="L16" s="98">
        <f t="shared" si="3"/>
        <v>7.5399999999999995E-2</v>
      </c>
      <c r="M16" s="95">
        <f t="shared" si="4"/>
        <v>7.6499999999999999E-2</v>
      </c>
      <c r="N16" s="97" t="str">
        <f t="shared" si="5"/>
        <v/>
      </c>
      <c r="O16" s="52"/>
      <c r="P16" s="101"/>
      <c r="Q16" s="89"/>
      <c r="R16" s="115" t="s">
        <v>28</v>
      </c>
      <c r="S16" s="52"/>
      <c r="T16" s="222" t="s">
        <v>31</v>
      </c>
      <c r="U16" s="94">
        <f t="shared" si="7"/>
        <v>7.3499999999999996E-2</v>
      </c>
      <c r="V16" s="91">
        <f t="shared" si="8"/>
        <v>7.5399999999999995E-2</v>
      </c>
    </row>
    <row r="17" spans="1:22" x14ac:dyDescent="0.25">
      <c r="A17" s="128">
        <v>42623</v>
      </c>
      <c r="B17" s="176">
        <v>10.17</v>
      </c>
      <c r="C17" s="173">
        <v>9.8260000000000005</v>
      </c>
      <c r="D17" s="38">
        <f t="shared" si="0"/>
        <v>9.9979999999999993</v>
      </c>
      <c r="E17" s="39">
        <v>744.28</v>
      </c>
      <c r="F17" s="47">
        <f t="shared" si="1"/>
        <v>7.4413114399999994E-2</v>
      </c>
      <c r="G17" s="52"/>
      <c r="H17" s="56">
        <f t="shared" si="9"/>
        <v>7.3999999999999996E-2</v>
      </c>
      <c r="I17" s="37">
        <f t="shared" si="2"/>
        <v>7.2900000000000006E-2</v>
      </c>
      <c r="J17" s="41">
        <f t="shared" si="6"/>
        <v>6.4000000000000001E-2</v>
      </c>
      <c r="K17" s="37"/>
      <c r="L17" s="55">
        <f t="shared" si="3"/>
        <v>7.4800000000000005E-2</v>
      </c>
      <c r="M17" s="37">
        <f t="shared" si="4"/>
        <v>7.5899999999999995E-2</v>
      </c>
      <c r="N17" s="41" t="str">
        <f t="shared" si="5"/>
        <v/>
      </c>
      <c r="O17" s="222"/>
      <c r="P17" s="54">
        <v>8.6</v>
      </c>
      <c r="Q17" s="38"/>
      <c r="R17" s="116" t="s">
        <v>13</v>
      </c>
      <c r="S17" s="52"/>
      <c r="T17" s="222"/>
      <c r="U17" s="56">
        <f t="shared" si="7"/>
        <v>6.4000000000000001E-2</v>
      </c>
      <c r="V17" s="47">
        <f t="shared" si="8"/>
        <v>7.4800000000000005E-2</v>
      </c>
    </row>
    <row r="18" spans="1:22" x14ac:dyDescent="0.25">
      <c r="A18" s="86">
        <v>42624</v>
      </c>
      <c r="B18" s="175">
        <v>10.180999999999999</v>
      </c>
      <c r="C18" s="172">
        <v>9.5380000000000003</v>
      </c>
      <c r="D18" s="89">
        <f t="shared" si="0"/>
        <v>9.86</v>
      </c>
      <c r="E18" s="92">
        <v>744.28</v>
      </c>
      <c r="F18" s="91">
        <f t="shared" si="1"/>
        <v>7.3386007999999989E-2</v>
      </c>
      <c r="G18" s="52"/>
      <c r="H18" s="94">
        <f t="shared" si="9"/>
        <v>7.2999999999999995E-2</v>
      </c>
      <c r="I18" s="95">
        <f t="shared" si="2"/>
        <v>7.1900000000000006E-2</v>
      </c>
      <c r="J18" s="97">
        <f t="shared" si="6"/>
        <v>6.5500000000000003E-2</v>
      </c>
      <c r="K18" s="37"/>
      <c r="L18" s="98">
        <f t="shared" si="3"/>
        <v>7.3800000000000004E-2</v>
      </c>
      <c r="M18" s="95">
        <f t="shared" si="4"/>
        <v>7.4899999999999994E-2</v>
      </c>
      <c r="N18" s="97" t="str">
        <f t="shared" si="5"/>
        <v/>
      </c>
      <c r="O18" s="52"/>
      <c r="P18" s="101">
        <v>8.8000000000000007</v>
      </c>
      <c r="Q18" s="89"/>
      <c r="R18" s="115" t="s">
        <v>13</v>
      </c>
      <c r="S18" s="52"/>
      <c r="T18" s="222"/>
      <c r="U18" s="94">
        <f t="shared" si="7"/>
        <v>6.5500000000000003E-2</v>
      </c>
      <c r="V18" s="91">
        <f t="shared" si="8"/>
        <v>7.3800000000000004E-2</v>
      </c>
    </row>
    <row r="19" spans="1:22" x14ac:dyDescent="0.25">
      <c r="A19" s="128">
        <v>42625</v>
      </c>
      <c r="B19" s="176">
        <v>10.220000000000001</v>
      </c>
      <c r="C19" s="173">
        <v>10</v>
      </c>
      <c r="D19" s="38">
        <f t="shared" si="0"/>
        <v>10.11</v>
      </c>
      <c r="E19" s="39">
        <v>744.34</v>
      </c>
      <c r="F19" s="47">
        <f t="shared" si="1"/>
        <v>7.5252773999999995E-2</v>
      </c>
      <c r="G19" s="52"/>
      <c r="H19" s="56">
        <f t="shared" si="9"/>
        <v>7.4899999999999994E-2</v>
      </c>
      <c r="I19" s="37">
        <f t="shared" si="2"/>
        <v>7.3700000000000002E-2</v>
      </c>
      <c r="J19" s="41" t="str">
        <f t="shared" si="6"/>
        <v/>
      </c>
      <c r="K19" s="37"/>
      <c r="L19" s="55">
        <f t="shared" si="3"/>
        <v>7.5600000000000001E-2</v>
      </c>
      <c r="M19" s="37">
        <f t="shared" si="4"/>
        <v>7.6799999999999993E-2</v>
      </c>
      <c r="N19" s="41" t="str">
        <f t="shared" si="5"/>
        <v/>
      </c>
      <c r="O19" s="222"/>
      <c r="P19" s="54"/>
      <c r="Q19" s="38"/>
      <c r="R19" s="116" t="s">
        <v>13</v>
      </c>
      <c r="S19" s="52"/>
      <c r="T19" s="222"/>
      <c r="U19" s="56">
        <f t="shared" si="7"/>
        <v>7.4899999999999994E-2</v>
      </c>
      <c r="V19" s="47">
        <f t="shared" si="8"/>
        <v>7.5600000000000001E-2</v>
      </c>
    </row>
    <row r="20" spans="1:22" x14ac:dyDescent="0.25">
      <c r="A20" s="86">
        <v>42626</v>
      </c>
      <c r="B20" s="175">
        <v>9.9649999999999999</v>
      </c>
      <c r="C20" s="172">
        <v>10.125</v>
      </c>
      <c r="D20" s="89">
        <f t="shared" si="0"/>
        <v>10.045</v>
      </c>
      <c r="E20" s="92">
        <v>744.37</v>
      </c>
      <c r="F20" s="91">
        <f t="shared" si="1"/>
        <v>7.4771966499999995E-2</v>
      </c>
      <c r="G20" s="52"/>
      <c r="H20" s="94">
        <f t="shared" si="9"/>
        <v>7.4399999999999994E-2</v>
      </c>
      <c r="I20" s="95">
        <f t="shared" si="2"/>
        <v>7.3300000000000004E-2</v>
      </c>
      <c r="J20" s="97" t="str">
        <f t="shared" si="6"/>
        <v/>
      </c>
      <c r="K20" s="37"/>
      <c r="L20" s="98">
        <f t="shared" si="3"/>
        <v>7.51E-2</v>
      </c>
      <c r="M20" s="95">
        <f t="shared" si="4"/>
        <v>7.6300000000000007E-2</v>
      </c>
      <c r="N20" s="97" t="str">
        <f t="shared" si="5"/>
        <v/>
      </c>
      <c r="O20" s="52"/>
      <c r="P20" s="101"/>
      <c r="Q20" s="89"/>
      <c r="R20" s="115" t="s">
        <v>13</v>
      </c>
      <c r="S20" s="52"/>
      <c r="T20" s="222"/>
      <c r="U20" s="94">
        <f t="shared" si="7"/>
        <v>7.4399999999999994E-2</v>
      </c>
      <c r="V20" s="91">
        <f t="shared" si="8"/>
        <v>7.51E-2</v>
      </c>
    </row>
    <row r="21" spans="1:22" x14ac:dyDescent="0.25">
      <c r="A21" s="128">
        <v>42627</v>
      </c>
      <c r="B21" s="176">
        <v>10.102</v>
      </c>
      <c r="C21" s="173">
        <v>10.25</v>
      </c>
      <c r="D21" s="38">
        <f t="shared" si="0"/>
        <v>10.176</v>
      </c>
      <c r="E21" s="39">
        <v>744.42</v>
      </c>
      <c r="F21" s="47">
        <f t="shared" si="1"/>
        <v>7.5752179200000005E-2</v>
      </c>
      <c r="G21" s="52"/>
      <c r="H21" s="56">
        <f t="shared" si="9"/>
        <v>7.5399999999999995E-2</v>
      </c>
      <c r="I21" s="37">
        <f t="shared" si="2"/>
        <v>7.4200000000000002E-2</v>
      </c>
      <c r="J21" s="41" t="str">
        <f t="shared" si="6"/>
        <v/>
      </c>
      <c r="K21" s="37"/>
      <c r="L21" s="55">
        <f t="shared" si="3"/>
        <v>7.6100000000000001E-2</v>
      </c>
      <c r="M21" s="37">
        <f t="shared" si="4"/>
        <v>7.7299999999999994E-2</v>
      </c>
      <c r="N21" s="41" t="str">
        <f t="shared" si="5"/>
        <v/>
      </c>
      <c r="O21" s="222"/>
      <c r="P21" s="54"/>
      <c r="Q21" s="38"/>
      <c r="R21" s="116" t="s">
        <v>13</v>
      </c>
      <c r="S21" s="52"/>
      <c r="T21" s="222"/>
      <c r="U21" s="56">
        <f t="shared" si="7"/>
        <v>7.5399999999999995E-2</v>
      </c>
      <c r="V21" s="47">
        <f t="shared" si="8"/>
        <v>7.6100000000000001E-2</v>
      </c>
    </row>
    <row r="22" spans="1:22" x14ac:dyDescent="0.25">
      <c r="A22" s="86">
        <v>42628</v>
      </c>
      <c r="B22" s="175">
        <v>10.154</v>
      </c>
      <c r="C22" s="172">
        <v>10.199999999999999</v>
      </c>
      <c r="D22" s="89">
        <f t="shared" si="0"/>
        <v>10.177</v>
      </c>
      <c r="E22" s="92">
        <v>744.63</v>
      </c>
      <c r="F22" s="91">
        <f t="shared" si="1"/>
        <v>7.5780995099999998E-2</v>
      </c>
      <c r="G22" s="52"/>
      <c r="H22" s="94">
        <f t="shared" si="9"/>
        <v>7.5399999999999995E-2</v>
      </c>
      <c r="I22" s="95">
        <f t="shared" si="2"/>
        <v>7.4300000000000005E-2</v>
      </c>
      <c r="J22" s="97" t="str">
        <f t="shared" si="6"/>
        <v/>
      </c>
      <c r="K22" s="37"/>
      <c r="L22" s="98">
        <f t="shared" si="3"/>
        <v>7.6200000000000004E-2</v>
      </c>
      <c r="M22" s="95">
        <f t="shared" si="4"/>
        <v>7.7299999999999994E-2</v>
      </c>
      <c r="N22" s="97" t="str">
        <f t="shared" si="5"/>
        <v/>
      </c>
      <c r="O22" s="52"/>
      <c r="P22" s="101"/>
      <c r="Q22" s="89"/>
      <c r="R22" s="115" t="s">
        <v>13</v>
      </c>
      <c r="S22" s="52"/>
      <c r="T22" s="222"/>
      <c r="U22" s="94">
        <f t="shared" si="7"/>
        <v>7.5399999999999995E-2</v>
      </c>
      <c r="V22" s="91">
        <f t="shared" si="8"/>
        <v>7.6200000000000004E-2</v>
      </c>
    </row>
    <row r="23" spans="1:22" x14ac:dyDescent="0.25">
      <c r="A23" s="128">
        <v>42629</v>
      </c>
      <c r="B23" s="176">
        <v>10.278</v>
      </c>
      <c r="C23" s="173">
        <v>10.574999999999999</v>
      </c>
      <c r="D23" s="38">
        <f t="shared" si="0"/>
        <v>10.427</v>
      </c>
      <c r="E23" s="39">
        <v>744.71</v>
      </c>
      <c r="F23" s="47">
        <f t="shared" si="1"/>
        <v>7.7650911699999992E-2</v>
      </c>
      <c r="G23" s="52"/>
      <c r="H23" s="56">
        <f t="shared" si="9"/>
        <v>7.7299999999999994E-2</v>
      </c>
      <c r="I23" s="37">
        <f t="shared" si="2"/>
        <v>7.6100000000000001E-2</v>
      </c>
      <c r="J23" s="41" t="str">
        <f t="shared" si="6"/>
        <v/>
      </c>
      <c r="K23" s="37"/>
      <c r="L23" s="55">
        <f t="shared" si="3"/>
        <v>7.8E-2</v>
      </c>
      <c r="M23" s="37">
        <f t="shared" si="4"/>
        <v>7.9200000000000007E-2</v>
      </c>
      <c r="N23" s="41" t="str">
        <f t="shared" si="5"/>
        <v/>
      </c>
      <c r="O23" s="222"/>
      <c r="P23" s="54"/>
      <c r="Q23" s="38"/>
      <c r="R23" s="116" t="s">
        <v>13</v>
      </c>
      <c r="S23" s="52"/>
      <c r="T23" s="222"/>
      <c r="U23" s="56">
        <f t="shared" si="7"/>
        <v>7.7299999999999994E-2</v>
      </c>
      <c r="V23" s="47">
        <f t="shared" si="8"/>
        <v>7.8E-2</v>
      </c>
    </row>
    <row r="24" spans="1:22" x14ac:dyDescent="0.25">
      <c r="A24" s="86">
        <v>42630</v>
      </c>
      <c r="B24" s="175">
        <v>11.34</v>
      </c>
      <c r="C24" s="172">
        <v>11.324999999999999</v>
      </c>
      <c r="D24" s="89">
        <f t="shared" si="0"/>
        <v>11.333</v>
      </c>
      <c r="E24" s="92">
        <v>744.71</v>
      </c>
      <c r="F24" s="91">
        <f t="shared" si="1"/>
        <v>8.4397984300000006E-2</v>
      </c>
      <c r="G24" s="52"/>
      <c r="H24" s="94">
        <f t="shared" si="9"/>
        <v>8.4000000000000005E-2</v>
      </c>
      <c r="I24" s="95">
        <f t="shared" si="2"/>
        <v>8.2699999999999996E-2</v>
      </c>
      <c r="J24" s="97" t="str">
        <f t="shared" si="6"/>
        <v/>
      </c>
      <c r="K24" s="37"/>
      <c r="L24" s="98">
        <f t="shared" si="3"/>
        <v>8.48E-2</v>
      </c>
      <c r="M24" s="95">
        <f t="shared" si="4"/>
        <v>8.6099999999999996E-2</v>
      </c>
      <c r="N24" s="97" t="str">
        <f t="shared" si="5"/>
        <v/>
      </c>
      <c r="O24" s="52"/>
      <c r="P24" s="101"/>
      <c r="Q24" s="89"/>
      <c r="R24" s="115" t="s">
        <v>13</v>
      </c>
      <c r="S24" s="52"/>
      <c r="T24" s="222"/>
      <c r="U24" s="94">
        <f t="shared" si="7"/>
        <v>8.4000000000000005E-2</v>
      </c>
      <c r="V24" s="91">
        <f t="shared" si="8"/>
        <v>8.48E-2</v>
      </c>
    </row>
    <row r="25" spans="1:22" x14ac:dyDescent="0.25">
      <c r="A25" s="128">
        <v>42631</v>
      </c>
      <c r="B25" s="176">
        <v>11.34</v>
      </c>
      <c r="C25" s="173">
        <v>11.5</v>
      </c>
      <c r="D25" s="38">
        <f t="shared" si="0"/>
        <v>11.42</v>
      </c>
      <c r="E25" s="39">
        <v>744.71</v>
      </c>
      <c r="F25" s="47">
        <f t="shared" si="1"/>
        <v>8.5045882000000003E-2</v>
      </c>
      <c r="G25" s="52"/>
      <c r="H25" s="56">
        <f t="shared" si="9"/>
        <v>8.4599999999999995E-2</v>
      </c>
      <c r="I25" s="37">
        <f t="shared" si="2"/>
        <v>8.3299999999999999E-2</v>
      </c>
      <c r="J25" s="41" t="str">
        <f t="shared" si="6"/>
        <v/>
      </c>
      <c r="K25" s="37"/>
      <c r="L25" s="55">
        <f t="shared" si="3"/>
        <v>8.5500000000000007E-2</v>
      </c>
      <c r="M25" s="37">
        <f t="shared" si="4"/>
        <v>8.6699999999999999E-2</v>
      </c>
      <c r="N25" s="41" t="str">
        <f t="shared" si="5"/>
        <v/>
      </c>
      <c r="O25" s="222"/>
      <c r="P25" s="54"/>
      <c r="Q25" s="225"/>
      <c r="R25" s="226" t="s">
        <v>13</v>
      </c>
      <c r="S25" s="224"/>
      <c r="T25" s="222"/>
      <c r="U25" s="56">
        <f t="shared" si="7"/>
        <v>8.4599999999999995E-2</v>
      </c>
      <c r="V25" s="47">
        <f t="shared" si="8"/>
        <v>8.5500000000000007E-2</v>
      </c>
    </row>
    <row r="26" spans="1:22" x14ac:dyDescent="0.25">
      <c r="A26" s="86">
        <v>42632</v>
      </c>
      <c r="B26" s="175">
        <v>11.363</v>
      </c>
      <c r="C26" s="172">
        <v>11.731</v>
      </c>
      <c r="D26" s="89">
        <f t="shared" si="0"/>
        <v>11.547000000000001</v>
      </c>
      <c r="E26" s="92">
        <v>745.03</v>
      </c>
      <c r="F26" s="91">
        <f t="shared" si="1"/>
        <v>8.6028614099999998E-2</v>
      </c>
      <c r="G26" s="52"/>
      <c r="H26" s="94">
        <f t="shared" si="9"/>
        <v>8.5599999999999996E-2</v>
      </c>
      <c r="I26" s="95">
        <f t="shared" si="2"/>
        <v>8.43E-2</v>
      </c>
      <c r="J26" s="97" t="str">
        <f t="shared" si="6"/>
        <v/>
      </c>
      <c r="K26" s="37"/>
      <c r="L26" s="98">
        <f t="shared" si="3"/>
        <v>8.6499999999999994E-2</v>
      </c>
      <c r="M26" s="95">
        <f t="shared" si="4"/>
        <v>8.77E-2</v>
      </c>
      <c r="N26" s="97" t="str">
        <f t="shared" si="5"/>
        <v/>
      </c>
      <c r="O26" s="52"/>
      <c r="P26" s="101"/>
      <c r="Q26" s="89"/>
      <c r="R26" s="115" t="s">
        <v>13</v>
      </c>
      <c r="S26" s="52"/>
      <c r="T26" s="222"/>
      <c r="U26" s="94">
        <f t="shared" si="7"/>
        <v>8.5599999999999996E-2</v>
      </c>
      <c r="V26" s="91">
        <f t="shared" si="8"/>
        <v>8.6499999999999994E-2</v>
      </c>
    </row>
    <row r="27" spans="1:22" x14ac:dyDescent="0.25">
      <c r="A27" s="128">
        <v>42633</v>
      </c>
      <c r="B27" s="176">
        <v>11.962</v>
      </c>
      <c r="C27" s="173">
        <v>12.504</v>
      </c>
      <c r="D27" s="38">
        <f t="shared" si="0"/>
        <v>12.233000000000001</v>
      </c>
      <c r="E27" s="39">
        <v>745.2</v>
      </c>
      <c r="F27" s="47">
        <f t="shared" si="1"/>
        <v>9.1160316000000005E-2</v>
      </c>
      <c r="G27" s="52"/>
      <c r="H27" s="56">
        <f t="shared" si="9"/>
        <v>9.0700000000000003E-2</v>
      </c>
      <c r="I27" s="37">
        <f t="shared" si="2"/>
        <v>8.9300000000000004E-2</v>
      </c>
      <c r="J27" s="41" t="str">
        <f t="shared" si="6"/>
        <v/>
      </c>
      <c r="K27" s="37"/>
      <c r="L27" s="55">
        <f t="shared" si="3"/>
        <v>9.1600000000000001E-2</v>
      </c>
      <c r="M27" s="37">
        <f t="shared" si="4"/>
        <v>9.2999999999999999E-2</v>
      </c>
      <c r="N27" s="41">
        <f t="shared" si="5"/>
        <v>9.3200000000000005E-2</v>
      </c>
      <c r="O27" s="222"/>
      <c r="P27" s="54"/>
      <c r="Q27" s="38">
        <v>12.5</v>
      </c>
      <c r="R27" s="116" t="s">
        <v>13</v>
      </c>
      <c r="S27" s="52"/>
      <c r="T27" s="222"/>
      <c r="U27" s="56">
        <f t="shared" si="7"/>
        <v>9.0700000000000003E-2</v>
      </c>
      <c r="V27" s="47">
        <f t="shared" si="8"/>
        <v>9.3200000000000005E-2</v>
      </c>
    </row>
    <row r="28" spans="1:22" x14ac:dyDescent="0.25">
      <c r="A28" s="86">
        <v>42634</v>
      </c>
      <c r="B28" s="175">
        <v>12.186</v>
      </c>
      <c r="C28" s="172">
        <v>12.65</v>
      </c>
      <c r="D28" s="89">
        <f t="shared" si="0"/>
        <v>12.417999999999999</v>
      </c>
      <c r="E28" s="92">
        <v>745.46</v>
      </c>
      <c r="F28" s="91">
        <f t="shared" si="1"/>
        <v>9.2571222799999991E-2</v>
      </c>
      <c r="G28" s="52"/>
      <c r="H28" s="94">
        <f t="shared" si="9"/>
        <v>9.2100000000000001E-2</v>
      </c>
      <c r="I28" s="95">
        <f t="shared" si="2"/>
        <v>9.0700000000000003E-2</v>
      </c>
      <c r="J28" s="97" t="str">
        <f t="shared" si="6"/>
        <v/>
      </c>
      <c r="K28" s="37"/>
      <c r="L28" s="98">
        <f t="shared" si="3"/>
        <v>9.2999999999999999E-2</v>
      </c>
      <c r="M28" s="95">
        <f t="shared" si="4"/>
        <v>9.4399999999999998E-2</v>
      </c>
      <c r="N28" s="97" t="str">
        <f t="shared" si="5"/>
        <v/>
      </c>
      <c r="O28" s="52"/>
      <c r="P28" s="101"/>
      <c r="Q28" s="89"/>
      <c r="R28" s="115" t="s">
        <v>13</v>
      </c>
      <c r="S28" s="52"/>
      <c r="T28" s="222"/>
      <c r="U28" s="94">
        <f t="shared" si="7"/>
        <v>9.2100000000000001E-2</v>
      </c>
      <c r="V28" s="91">
        <f t="shared" si="8"/>
        <v>9.2999999999999999E-2</v>
      </c>
    </row>
    <row r="29" spans="1:22" x14ac:dyDescent="0.25">
      <c r="A29" s="128">
        <v>42635</v>
      </c>
      <c r="B29" s="176">
        <v>12.324999999999999</v>
      </c>
      <c r="C29" s="173">
        <v>13.48</v>
      </c>
      <c r="D29" s="38">
        <f t="shared" si="0"/>
        <v>12.903</v>
      </c>
      <c r="E29" s="39">
        <v>745.43</v>
      </c>
      <c r="F29" s="47">
        <f t="shared" si="1"/>
        <v>9.6182832899999987E-2</v>
      </c>
      <c r="G29" s="52"/>
      <c r="H29" s="56">
        <f t="shared" si="9"/>
        <v>9.5699999999999993E-2</v>
      </c>
      <c r="I29" s="37">
        <f t="shared" si="2"/>
        <v>9.4299999999999995E-2</v>
      </c>
      <c r="J29" s="41" t="str">
        <f t="shared" si="6"/>
        <v/>
      </c>
      <c r="K29" s="37"/>
      <c r="L29" s="55">
        <f t="shared" si="3"/>
        <v>9.6699999999999994E-2</v>
      </c>
      <c r="M29" s="37">
        <f t="shared" si="4"/>
        <v>9.8100000000000007E-2</v>
      </c>
      <c r="N29" s="41">
        <f t="shared" si="5"/>
        <v>0.10249999999999999</v>
      </c>
      <c r="O29" s="222"/>
      <c r="P29" s="54"/>
      <c r="Q29" s="38">
        <v>13.75</v>
      </c>
      <c r="R29" s="116" t="s">
        <v>13</v>
      </c>
      <c r="S29" s="52"/>
      <c r="T29" s="222"/>
      <c r="U29" s="56">
        <f t="shared" si="7"/>
        <v>9.5699999999999993E-2</v>
      </c>
      <c r="V29" s="47">
        <f t="shared" si="8"/>
        <v>0.10249999999999999</v>
      </c>
    </row>
    <row r="30" spans="1:22" x14ac:dyDescent="0.25">
      <c r="A30" s="86">
        <v>42636</v>
      </c>
      <c r="B30" s="175">
        <v>13.339</v>
      </c>
      <c r="C30" s="172">
        <v>13.25</v>
      </c>
      <c r="D30" s="89">
        <f t="shared" si="0"/>
        <v>13.295</v>
      </c>
      <c r="E30" s="92">
        <v>745.52</v>
      </c>
      <c r="F30" s="91">
        <f t="shared" si="1"/>
        <v>9.9116883999999988E-2</v>
      </c>
      <c r="G30" s="52"/>
      <c r="H30" s="94">
        <f t="shared" si="9"/>
        <v>9.8599999999999993E-2</v>
      </c>
      <c r="I30" s="95">
        <f t="shared" si="2"/>
        <v>9.7100000000000006E-2</v>
      </c>
      <c r="J30" s="97" t="str">
        <f t="shared" si="6"/>
        <v/>
      </c>
      <c r="K30" s="37"/>
      <c r="L30" s="98">
        <f t="shared" si="3"/>
        <v>9.9599999999999994E-2</v>
      </c>
      <c r="M30" s="95">
        <f t="shared" si="4"/>
        <v>0.1011</v>
      </c>
      <c r="N30" s="97" t="str">
        <f t="shared" si="5"/>
        <v/>
      </c>
      <c r="O30" s="52"/>
      <c r="P30" s="101"/>
      <c r="Q30" s="89"/>
      <c r="R30" s="115" t="s">
        <v>13</v>
      </c>
      <c r="S30" s="52"/>
      <c r="T30" s="222"/>
      <c r="U30" s="94">
        <f t="shared" si="7"/>
        <v>9.8599999999999993E-2</v>
      </c>
      <c r="V30" s="91">
        <f t="shared" si="8"/>
        <v>9.9599999999999994E-2</v>
      </c>
    </row>
    <row r="31" spans="1:22" x14ac:dyDescent="0.25">
      <c r="A31" s="128">
        <v>42637</v>
      </c>
      <c r="B31" s="176">
        <v>12.68</v>
      </c>
      <c r="C31" s="173">
        <v>12.711</v>
      </c>
      <c r="D31" s="38">
        <f t="shared" si="0"/>
        <v>12.696</v>
      </c>
      <c r="E31" s="39">
        <v>745.52</v>
      </c>
      <c r="F31" s="47">
        <f t="shared" si="1"/>
        <v>9.4651219199999997E-2</v>
      </c>
      <c r="G31" s="52"/>
      <c r="H31" s="56">
        <f t="shared" si="9"/>
        <v>9.4200000000000006E-2</v>
      </c>
      <c r="I31" s="37">
        <f t="shared" si="2"/>
        <v>9.2799999999999994E-2</v>
      </c>
      <c r="J31" s="41" t="str">
        <f t="shared" si="6"/>
        <v/>
      </c>
      <c r="K31" s="37"/>
      <c r="L31" s="55">
        <f t="shared" si="3"/>
        <v>9.5100000000000004E-2</v>
      </c>
      <c r="M31" s="37">
        <f t="shared" si="4"/>
        <v>9.6500000000000002E-2</v>
      </c>
      <c r="N31" s="41" t="str">
        <f t="shared" si="5"/>
        <v/>
      </c>
      <c r="O31" s="222"/>
      <c r="P31" s="54"/>
      <c r="Q31" s="38"/>
      <c r="R31" s="116" t="s">
        <v>28</v>
      </c>
      <c r="S31" s="52"/>
      <c r="T31" s="222" t="s">
        <v>38</v>
      </c>
      <c r="U31" s="56">
        <f t="shared" si="7"/>
        <v>9.4200000000000006E-2</v>
      </c>
      <c r="V31" s="47">
        <f t="shared" si="8"/>
        <v>9.6500000000000002E-2</v>
      </c>
    </row>
    <row r="32" spans="1:22" x14ac:dyDescent="0.25">
      <c r="A32" s="86">
        <v>42638</v>
      </c>
      <c r="B32" s="175">
        <v>12.635999999999999</v>
      </c>
      <c r="C32" s="172">
        <v>13.601000000000001</v>
      </c>
      <c r="D32" s="89">
        <f t="shared" si="0"/>
        <v>13.119</v>
      </c>
      <c r="E32" s="92">
        <v>745.52</v>
      </c>
      <c r="F32" s="91">
        <f t="shared" si="1"/>
        <v>9.7804768799999997E-2</v>
      </c>
      <c r="G32" s="52"/>
      <c r="H32" s="94">
        <f t="shared" si="9"/>
        <v>9.7299999999999998E-2</v>
      </c>
      <c r="I32" s="95">
        <f t="shared" si="2"/>
        <v>9.5899999999999999E-2</v>
      </c>
      <c r="J32" s="97" t="str">
        <f t="shared" si="6"/>
        <v/>
      </c>
      <c r="K32" s="37"/>
      <c r="L32" s="98">
        <f t="shared" si="3"/>
        <v>9.8299999999999998E-2</v>
      </c>
      <c r="M32" s="95">
        <f t="shared" si="4"/>
        <v>9.98E-2</v>
      </c>
      <c r="N32" s="97">
        <f t="shared" si="5"/>
        <v>0.104</v>
      </c>
      <c r="O32" s="52"/>
      <c r="P32" s="101"/>
      <c r="Q32" s="89">
        <v>13.95</v>
      </c>
      <c r="R32" s="115" t="s">
        <v>28</v>
      </c>
      <c r="S32" s="52"/>
      <c r="T32" s="222" t="s">
        <v>38</v>
      </c>
      <c r="U32" s="94">
        <f t="shared" si="7"/>
        <v>9.7299999999999998E-2</v>
      </c>
      <c r="V32" s="91">
        <f t="shared" si="8"/>
        <v>0.104</v>
      </c>
    </row>
    <row r="33" spans="1:22" x14ac:dyDescent="0.25">
      <c r="A33" s="128">
        <v>42639</v>
      </c>
      <c r="B33" s="176">
        <v>12.638</v>
      </c>
      <c r="C33" s="173">
        <v>13.89</v>
      </c>
      <c r="D33" s="38">
        <f t="shared" si="0"/>
        <v>13.263999999999999</v>
      </c>
      <c r="E33" s="39">
        <v>745.39</v>
      </c>
      <c r="F33" s="47">
        <f t="shared" si="1"/>
        <v>9.8868529600000005E-2</v>
      </c>
      <c r="G33" s="52"/>
      <c r="H33" s="56">
        <f t="shared" si="9"/>
        <v>9.8400000000000001E-2</v>
      </c>
      <c r="I33" s="37">
        <f t="shared" si="2"/>
        <v>9.69E-2</v>
      </c>
      <c r="J33" s="41" t="str">
        <f t="shared" si="6"/>
        <v/>
      </c>
      <c r="K33" s="37"/>
      <c r="L33" s="55">
        <f t="shared" si="3"/>
        <v>9.9400000000000002E-2</v>
      </c>
      <c r="M33" s="37">
        <f t="shared" si="4"/>
        <v>0.1008</v>
      </c>
      <c r="N33" s="41">
        <f t="shared" si="5"/>
        <v>0.1066</v>
      </c>
      <c r="O33" s="52"/>
      <c r="P33" s="54"/>
      <c r="Q33" s="38">
        <v>14.3</v>
      </c>
      <c r="R33" s="116" t="s">
        <v>13</v>
      </c>
      <c r="S33" s="52"/>
      <c r="T33" s="222"/>
      <c r="U33" s="56">
        <f t="shared" si="7"/>
        <v>9.8400000000000001E-2</v>
      </c>
      <c r="V33" s="47">
        <f t="shared" si="8"/>
        <v>0.1066</v>
      </c>
    </row>
    <row r="34" spans="1:22" x14ac:dyDescent="0.25">
      <c r="A34" s="86">
        <v>42640</v>
      </c>
      <c r="B34" s="175">
        <v>13.548</v>
      </c>
      <c r="C34" s="172">
        <v>13.65</v>
      </c>
      <c r="D34" s="89">
        <f t="shared" si="0"/>
        <v>13.599</v>
      </c>
      <c r="E34" s="92">
        <v>745.01</v>
      </c>
      <c r="F34" s="91">
        <f t="shared" si="1"/>
        <v>0.1013139099</v>
      </c>
      <c r="G34" s="52"/>
      <c r="H34" s="94">
        <f t="shared" si="9"/>
        <v>0.1008</v>
      </c>
      <c r="I34" s="95">
        <f t="shared" si="2"/>
        <v>9.9299999999999999E-2</v>
      </c>
      <c r="J34" s="97" t="str">
        <f t="shared" si="6"/>
        <v/>
      </c>
      <c r="K34" s="37"/>
      <c r="L34" s="98">
        <f t="shared" si="3"/>
        <v>0.1018</v>
      </c>
      <c r="M34" s="95">
        <f t="shared" si="4"/>
        <v>0.1033</v>
      </c>
      <c r="N34" s="97" t="str">
        <f t="shared" si="5"/>
        <v/>
      </c>
      <c r="O34" s="52"/>
      <c r="P34" s="101"/>
      <c r="Q34" s="89"/>
      <c r="R34" s="115" t="s">
        <v>13</v>
      </c>
      <c r="S34" s="52"/>
      <c r="T34" s="222"/>
      <c r="U34" s="94">
        <f t="shared" si="7"/>
        <v>0.1008</v>
      </c>
      <c r="V34" s="91">
        <f t="shared" si="8"/>
        <v>0.1018</v>
      </c>
    </row>
    <row r="35" spans="1:22" x14ac:dyDescent="0.25">
      <c r="A35" s="128">
        <v>42641</v>
      </c>
      <c r="B35" s="176">
        <v>12.760999999999999</v>
      </c>
      <c r="C35" s="173">
        <v>12.766</v>
      </c>
      <c r="D35" s="38">
        <f t="shared" si="0"/>
        <v>12.763999999999999</v>
      </c>
      <c r="E35" s="39">
        <v>745.11</v>
      </c>
      <c r="F35" s="47">
        <f t="shared" si="1"/>
        <v>9.5105840400000002E-2</v>
      </c>
      <c r="G35" s="52"/>
      <c r="H35" s="56">
        <f t="shared" si="9"/>
        <v>9.4600000000000004E-2</v>
      </c>
      <c r="I35" s="37">
        <f t="shared" si="2"/>
        <v>9.3200000000000005E-2</v>
      </c>
      <c r="J35" s="41" t="str">
        <f t="shared" si="6"/>
        <v/>
      </c>
      <c r="K35" s="37"/>
      <c r="L35" s="55">
        <f t="shared" si="3"/>
        <v>9.5600000000000004E-2</v>
      </c>
      <c r="M35" s="37">
        <f t="shared" si="4"/>
        <v>9.7000000000000003E-2</v>
      </c>
      <c r="N35" s="41" t="str">
        <f t="shared" si="5"/>
        <v/>
      </c>
      <c r="O35" s="52"/>
      <c r="P35" s="54"/>
      <c r="Q35" s="38"/>
      <c r="R35" s="116" t="s">
        <v>13</v>
      </c>
      <c r="S35" s="52"/>
      <c r="T35" s="222"/>
      <c r="U35" s="56">
        <f t="shared" si="7"/>
        <v>9.4600000000000004E-2</v>
      </c>
      <c r="V35" s="47">
        <f t="shared" si="8"/>
        <v>9.5600000000000004E-2</v>
      </c>
    </row>
    <row r="36" spans="1:22" x14ac:dyDescent="0.25">
      <c r="A36" s="86">
        <v>42642</v>
      </c>
      <c r="B36" s="175">
        <v>12.602</v>
      </c>
      <c r="C36" s="172">
        <v>14.045999999999999</v>
      </c>
      <c r="D36" s="89">
        <f t="shared" si="0"/>
        <v>13.324</v>
      </c>
      <c r="E36" s="92">
        <v>745.23</v>
      </c>
      <c r="F36" s="91">
        <f t="shared" si="1"/>
        <v>9.9294445200000012E-2</v>
      </c>
      <c r="G36" s="52"/>
      <c r="H36" s="94">
        <f t="shared" si="9"/>
        <v>9.8799999999999999E-2</v>
      </c>
      <c r="I36" s="95">
        <f t="shared" si="2"/>
        <v>9.7299999999999998E-2</v>
      </c>
      <c r="J36" s="97" t="str">
        <f t="shared" si="6"/>
        <v/>
      </c>
      <c r="K36" s="37"/>
      <c r="L36" s="98">
        <f t="shared" si="3"/>
        <v>9.98E-2</v>
      </c>
      <c r="M36" s="95">
        <f t="shared" si="4"/>
        <v>0.1013</v>
      </c>
      <c r="N36" s="97">
        <f t="shared" si="5"/>
        <v>0.10879999999999999</v>
      </c>
      <c r="O36" s="52"/>
      <c r="P36" s="101"/>
      <c r="Q36" s="89">
        <v>14.6</v>
      </c>
      <c r="R36" s="115" t="s">
        <v>13</v>
      </c>
      <c r="S36" s="52"/>
      <c r="T36" s="222"/>
      <c r="U36" s="94">
        <f t="shared" si="7"/>
        <v>9.8799999999999999E-2</v>
      </c>
      <c r="V36" s="91">
        <f t="shared" si="8"/>
        <v>0.10879999999999999</v>
      </c>
    </row>
    <row r="37" spans="1:22" ht="15.75" thickBot="1" x14ac:dyDescent="0.3">
      <c r="A37" s="223">
        <v>42643</v>
      </c>
      <c r="B37" s="177">
        <v>13</v>
      </c>
      <c r="C37" s="174">
        <v>13.445</v>
      </c>
      <c r="D37" s="48">
        <f t="shared" si="0"/>
        <v>13.223000000000001</v>
      </c>
      <c r="E37" s="46">
        <v>745.13</v>
      </c>
      <c r="F37" s="49">
        <f t="shared" si="1"/>
        <v>9.852853989999999E-2</v>
      </c>
      <c r="G37" s="52"/>
      <c r="H37" s="60">
        <f t="shared" si="9"/>
        <v>9.8000000000000004E-2</v>
      </c>
      <c r="I37" s="84">
        <f t="shared" si="2"/>
        <v>9.6600000000000005E-2</v>
      </c>
      <c r="J37" s="42" t="str">
        <f t="shared" si="6"/>
        <v/>
      </c>
      <c r="K37" s="37"/>
      <c r="L37" s="85">
        <f t="shared" si="3"/>
        <v>9.9000000000000005E-2</v>
      </c>
      <c r="M37" s="84">
        <f t="shared" si="4"/>
        <v>0.10050000000000001</v>
      </c>
      <c r="N37" s="42">
        <f t="shared" si="5"/>
        <v>0.1004</v>
      </c>
      <c r="O37" s="52"/>
      <c r="P37" s="70"/>
      <c r="Q37" s="48">
        <v>13.475</v>
      </c>
      <c r="R37" s="117" t="s">
        <v>13</v>
      </c>
      <c r="S37" s="52"/>
      <c r="T37" s="222"/>
      <c r="U37" s="60">
        <f t="shared" si="7"/>
        <v>9.8000000000000004E-2</v>
      </c>
      <c r="V37" s="49">
        <f t="shared" si="8"/>
        <v>0.1004</v>
      </c>
    </row>
    <row r="38" spans="1:22" x14ac:dyDescent="0.25">
      <c r="A38" s="65" t="s">
        <v>47</v>
      </c>
      <c r="B38" s="39"/>
      <c r="C38" s="39"/>
      <c r="D38" s="37"/>
      <c r="E38" s="39"/>
      <c r="F38" s="37">
        <f>ROUND(SUM(F8:F37)/30,4)</f>
        <v>8.6199999999999999E-2</v>
      </c>
      <c r="G38" s="35"/>
      <c r="H38" s="50"/>
      <c r="I38" s="38"/>
      <c r="J38" s="36"/>
      <c r="K38" s="38"/>
      <c r="L38" s="38"/>
      <c r="M38" s="38"/>
      <c r="N38" s="36"/>
      <c r="O38" s="1"/>
      <c r="P38" s="36"/>
      <c r="Q38" s="36"/>
      <c r="R38" s="35"/>
      <c r="S38" s="35"/>
      <c r="T38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workbookViewId="0">
      <selection activeCell="I34" sqref="I34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7" max="7" width="9.140625" customWidth="1"/>
    <col min="8" max="8" width="12.42578125" customWidth="1"/>
    <col min="9" max="9" width="12.140625" customWidth="1"/>
    <col min="10" max="10" width="13.5703125" customWidth="1"/>
    <col min="11" max="11" width="9.140625" customWidth="1"/>
    <col min="12" max="12" width="12.5703125" customWidth="1"/>
    <col min="13" max="13" width="11.42578125" customWidth="1"/>
    <col min="14" max="14" width="12.42578125" customWidth="1"/>
    <col min="15" max="15" width="9.140625" customWidth="1"/>
    <col min="16" max="16" width="13.42578125" customWidth="1"/>
    <col min="17" max="17" width="14.28515625" customWidth="1"/>
    <col min="18" max="18" width="13.7109375" customWidth="1"/>
    <col min="19" max="19" width="9.140625" customWidth="1"/>
    <col min="20" max="20" width="6.42578125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62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297" t="s">
        <v>1</v>
      </c>
      <c r="C6" s="298" t="s">
        <v>2</v>
      </c>
      <c r="D6" s="298" t="s">
        <v>6</v>
      </c>
      <c r="E6" s="298" t="s">
        <v>8</v>
      </c>
      <c r="F6" s="299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300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42583</v>
      </c>
      <c r="B8" s="228">
        <v>13.191000000000001</v>
      </c>
      <c r="C8" s="209">
        <v>10.487</v>
      </c>
      <c r="D8" s="210">
        <f t="shared" ref="D8:D38" si="0">ROUND((B8+C8)/2,3)</f>
        <v>11.839</v>
      </c>
      <c r="E8" s="211">
        <v>743.89</v>
      </c>
      <c r="F8" s="212">
        <f t="shared" ref="F8:F38" si="1">(D8*E8)/100000</f>
        <v>8.8069137100000014E-2</v>
      </c>
      <c r="G8" s="52"/>
      <c r="H8" s="214">
        <f>ROUND(ROUND(D8*0.995,3)*(E8/100000),4)</f>
        <v>8.7599999999999997E-2</v>
      </c>
      <c r="I8" s="215">
        <f t="shared" ref="I8:I38" si="2">ROUND(ROUND(D8*0.98,3)*(E8/100000),4)</f>
        <v>8.6300000000000002E-2</v>
      </c>
      <c r="J8" s="216">
        <f>IF(ISNUMBER(P8),ROUND(ROUND(P8,3)*(E8/100000),4),"")</f>
        <v>6.8599999999999994E-2</v>
      </c>
      <c r="K8" s="37"/>
      <c r="L8" s="217">
        <f t="shared" ref="L8:L38" si="3">ROUND(ROUND(D8*1.005,3)*(E8/100000),4)</f>
        <v>8.8499999999999995E-2</v>
      </c>
      <c r="M8" s="215">
        <f t="shared" ref="M8:M38" si="4">ROUND(ROUND(D8*1.02,3)*(E8/100000),4)</f>
        <v>8.9800000000000005E-2</v>
      </c>
      <c r="N8" s="218" t="str">
        <f t="shared" ref="N8:N38" si="5">IF(ISNUMBER(Q8),ROUND(ROUND(Q8,3)*(E8/100000),4),"")</f>
        <v/>
      </c>
      <c r="O8" s="52"/>
      <c r="P8" s="301">
        <v>9.2249999999999996</v>
      </c>
      <c r="Q8" s="220"/>
      <c r="R8" s="221" t="s">
        <v>13</v>
      </c>
      <c r="S8" s="52"/>
      <c r="T8" s="222"/>
      <c r="U8" s="214">
        <f>IF(R8="Green zone",MIN(H8,J8),IF(T8="Upper",MIN(I8,J8),IF(T8="Lower",MIN(H8,J8))))</f>
        <v>6.8599999999999994E-2</v>
      </c>
      <c r="V8" s="212">
        <f>IF(R8="Green zone",MAX(L8,N8),IF(T8="Upper",MAX(L8,N8),IF(T8="Lower",MAX(M8,N8))))</f>
        <v>8.8499999999999995E-2</v>
      </c>
    </row>
    <row r="9" spans="1:22" x14ac:dyDescent="0.25">
      <c r="A9" s="128">
        <v>42584</v>
      </c>
      <c r="B9" s="176">
        <v>13.093999999999999</v>
      </c>
      <c r="C9" s="203">
        <v>12.9</v>
      </c>
      <c r="D9" s="38">
        <f t="shared" si="0"/>
        <v>12.997</v>
      </c>
      <c r="E9" s="39">
        <v>743.9</v>
      </c>
      <c r="F9" s="47">
        <f>(D9*E9)/100000</f>
        <v>9.6684683000000007E-2</v>
      </c>
      <c r="G9" s="52"/>
      <c r="H9" s="56">
        <f>ROUND(ROUND(D9*0.995,3)*(E9/100000),4)</f>
        <v>9.6199999999999994E-2</v>
      </c>
      <c r="I9" s="37">
        <f t="shared" si="2"/>
        <v>9.4799999999999995E-2</v>
      </c>
      <c r="J9" s="204" t="str">
        <f t="shared" ref="J9:J38" si="6">IF(ISNUMBER(P9),ROUND(ROUND(P9,3)*(E9/100000),4),"")</f>
        <v/>
      </c>
      <c r="K9" s="37"/>
      <c r="L9" s="55">
        <f t="shared" si="3"/>
        <v>9.7199999999999995E-2</v>
      </c>
      <c r="M9" s="37">
        <f t="shared" si="4"/>
        <v>9.8599999999999993E-2</v>
      </c>
      <c r="N9" s="41" t="str">
        <f t="shared" si="5"/>
        <v/>
      </c>
      <c r="O9" s="222"/>
      <c r="P9" s="227"/>
      <c r="Q9" s="74"/>
      <c r="R9" s="116" t="s">
        <v>13</v>
      </c>
      <c r="S9" s="52"/>
      <c r="T9" s="222"/>
      <c r="U9" s="56">
        <f t="shared" ref="U9:U18" si="7">IF(R9="Green zone",MIN(H9,J9),IF(T9="Upper",MIN(I9,J9),IF(T9="Lower",MIN(H9,J9))))</f>
        <v>9.6199999999999994E-2</v>
      </c>
      <c r="V9" s="47">
        <f t="shared" ref="V9:V18" si="8">IF(R9="Green zone",MAX(L9,N9),IF(T9="Upper",MAX(L9,N9),IF(T9="Lower",MAX(M9,N9))))</f>
        <v>9.7199999999999995E-2</v>
      </c>
    </row>
    <row r="10" spans="1:22" x14ac:dyDescent="0.25">
      <c r="A10" s="86">
        <v>42585</v>
      </c>
      <c r="B10" s="175">
        <v>12.856999999999999</v>
      </c>
      <c r="C10" s="172">
        <v>11.201000000000001</v>
      </c>
      <c r="D10" s="89">
        <f t="shared" si="0"/>
        <v>12.029</v>
      </c>
      <c r="E10" s="92">
        <v>743.87</v>
      </c>
      <c r="F10" s="91">
        <f t="shared" si="1"/>
        <v>8.9480122300000006E-2</v>
      </c>
      <c r="G10" s="52"/>
      <c r="H10" s="94">
        <f t="shared" ref="H10:H38" si="9">ROUND(ROUND(D10*0.995,3)*(E10/100000),4)</f>
        <v>8.8999999999999996E-2</v>
      </c>
      <c r="I10" s="95">
        <f t="shared" si="2"/>
        <v>8.77E-2</v>
      </c>
      <c r="J10" s="97">
        <f t="shared" si="6"/>
        <v>6.6900000000000001E-2</v>
      </c>
      <c r="K10" s="37"/>
      <c r="L10" s="98">
        <f t="shared" si="3"/>
        <v>8.9899999999999994E-2</v>
      </c>
      <c r="M10" s="95">
        <f t="shared" si="4"/>
        <v>9.1300000000000006E-2</v>
      </c>
      <c r="N10" s="97" t="str">
        <f t="shared" si="5"/>
        <v/>
      </c>
      <c r="O10" s="52"/>
      <c r="P10" s="101">
        <v>9</v>
      </c>
      <c r="Q10" s="89"/>
      <c r="R10" s="115" t="s">
        <v>13</v>
      </c>
      <c r="S10" s="52"/>
      <c r="T10" s="222"/>
      <c r="U10" s="94">
        <f t="shared" si="7"/>
        <v>6.6900000000000001E-2</v>
      </c>
      <c r="V10" s="91">
        <f t="shared" si="8"/>
        <v>8.9899999999999994E-2</v>
      </c>
    </row>
    <row r="11" spans="1:22" x14ac:dyDescent="0.25">
      <c r="A11" s="128">
        <v>42586</v>
      </c>
      <c r="B11" s="176">
        <v>12.661</v>
      </c>
      <c r="C11" s="173">
        <v>12.364000000000001</v>
      </c>
      <c r="D11" s="38">
        <f t="shared" si="0"/>
        <v>12.513</v>
      </c>
      <c r="E11" s="39">
        <v>743.83</v>
      </c>
      <c r="F11" s="47">
        <f>(D11*E11)/100000</f>
        <v>9.3075447899999997E-2</v>
      </c>
      <c r="G11" s="52"/>
      <c r="H11" s="56">
        <f>ROUND(ROUND(D11*0.995,3)*(E11/100000),4)</f>
        <v>9.2600000000000002E-2</v>
      </c>
      <c r="I11" s="37">
        <f t="shared" si="2"/>
        <v>9.1200000000000003E-2</v>
      </c>
      <c r="J11" s="41">
        <f t="shared" si="6"/>
        <v>8.9399999999999993E-2</v>
      </c>
      <c r="K11" s="37"/>
      <c r="L11" s="55">
        <f t="shared" si="3"/>
        <v>9.35E-2</v>
      </c>
      <c r="M11" s="37">
        <f t="shared" si="4"/>
        <v>9.4899999999999998E-2</v>
      </c>
      <c r="N11" s="41" t="str">
        <f t="shared" si="5"/>
        <v/>
      </c>
      <c r="O11" s="222"/>
      <c r="P11" s="54">
        <v>12.025</v>
      </c>
      <c r="Q11" s="38"/>
      <c r="R11" s="116" t="s">
        <v>13</v>
      </c>
      <c r="S11" s="52"/>
      <c r="T11" s="222"/>
      <c r="U11" s="56">
        <f>IF(R11="Green zone",MIN(H11,J11),IF(T11="Upper",MIN(I11,J11),IF(T11="Lower",MIN(H11,J11))))</f>
        <v>8.9399999999999993E-2</v>
      </c>
      <c r="V11" s="47">
        <f t="shared" si="8"/>
        <v>9.35E-2</v>
      </c>
    </row>
    <row r="12" spans="1:22" x14ac:dyDescent="0.25">
      <c r="A12" s="86">
        <v>42587</v>
      </c>
      <c r="B12" s="175">
        <v>12.565</v>
      </c>
      <c r="C12" s="172">
        <v>12.625</v>
      </c>
      <c r="D12" s="89">
        <f t="shared" si="0"/>
        <v>12.595000000000001</v>
      </c>
      <c r="E12" s="92">
        <v>743.73</v>
      </c>
      <c r="F12" s="91">
        <f t="shared" si="1"/>
        <v>9.3672793500000004E-2</v>
      </c>
      <c r="G12" s="52"/>
      <c r="H12" s="94">
        <f t="shared" si="9"/>
        <v>9.3200000000000005E-2</v>
      </c>
      <c r="I12" s="95">
        <f t="shared" si="2"/>
        <v>9.1800000000000007E-2</v>
      </c>
      <c r="J12" s="97" t="str">
        <f t="shared" si="6"/>
        <v/>
      </c>
      <c r="K12" s="37"/>
      <c r="L12" s="98">
        <f t="shared" si="3"/>
        <v>9.4100000000000003E-2</v>
      </c>
      <c r="M12" s="95">
        <f t="shared" si="4"/>
        <v>9.5500000000000002E-2</v>
      </c>
      <c r="N12" s="97" t="str">
        <f t="shared" si="5"/>
        <v/>
      </c>
      <c r="O12" s="52"/>
      <c r="P12" s="101"/>
      <c r="Q12" s="89"/>
      <c r="R12" s="115" t="s">
        <v>13</v>
      </c>
      <c r="S12" s="52"/>
      <c r="T12" s="222"/>
      <c r="U12" s="94">
        <f t="shared" si="7"/>
        <v>9.3200000000000005E-2</v>
      </c>
      <c r="V12" s="91">
        <f t="shared" si="8"/>
        <v>9.4100000000000003E-2</v>
      </c>
    </row>
    <row r="13" spans="1:22" x14ac:dyDescent="0.25">
      <c r="A13" s="128">
        <v>42588</v>
      </c>
      <c r="B13" s="176">
        <v>12.238</v>
      </c>
      <c r="C13" s="173">
        <v>12.2</v>
      </c>
      <c r="D13" s="38">
        <f t="shared" si="0"/>
        <v>12.218999999999999</v>
      </c>
      <c r="E13" s="205">
        <v>743.73</v>
      </c>
      <c r="F13" s="47">
        <f t="shared" si="1"/>
        <v>9.0876368700000001E-2</v>
      </c>
      <c r="G13" s="52"/>
      <c r="H13" s="56">
        <f t="shared" si="9"/>
        <v>9.0399999999999994E-2</v>
      </c>
      <c r="I13" s="37">
        <f t="shared" si="2"/>
        <v>8.9099999999999999E-2</v>
      </c>
      <c r="J13" s="47" t="str">
        <f t="shared" si="6"/>
        <v/>
      </c>
      <c r="K13" s="37"/>
      <c r="L13" s="55">
        <f t="shared" si="3"/>
        <v>9.1300000000000006E-2</v>
      </c>
      <c r="M13" s="37">
        <f t="shared" si="4"/>
        <v>9.2700000000000005E-2</v>
      </c>
      <c r="N13" s="41" t="str">
        <f t="shared" si="5"/>
        <v/>
      </c>
      <c r="O13" s="222"/>
      <c r="P13" s="54"/>
      <c r="Q13" s="38"/>
      <c r="R13" s="116" t="s">
        <v>13</v>
      </c>
      <c r="S13" s="52"/>
      <c r="T13" s="222"/>
      <c r="U13" s="56">
        <f t="shared" si="7"/>
        <v>9.0399999999999994E-2</v>
      </c>
      <c r="V13" s="47">
        <f t="shared" si="8"/>
        <v>9.1300000000000006E-2</v>
      </c>
    </row>
    <row r="14" spans="1:22" x14ac:dyDescent="0.25">
      <c r="A14" s="86">
        <v>42589</v>
      </c>
      <c r="B14" s="175">
        <v>12.238</v>
      </c>
      <c r="C14" s="172">
        <v>12.175000000000001</v>
      </c>
      <c r="D14" s="89">
        <f t="shared" si="0"/>
        <v>12.207000000000001</v>
      </c>
      <c r="E14" s="92">
        <v>743.73</v>
      </c>
      <c r="F14" s="91">
        <f t="shared" si="1"/>
        <v>9.0787121100000007E-2</v>
      </c>
      <c r="G14" s="52"/>
      <c r="H14" s="94">
        <f t="shared" si="9"/>
        <v>9.0300000000000005E-2</v>
      </c>
      <c r="I14" s="95">
        <f t="shared" si="2"/>
        <v>8.8999999999999996E-2</v>
      </c>
      <c r="J14" s="97" t="str">
        <f>IF(ISNUMBER(P14),ROUND(ROUND(P14,3)*(E14/100000),4),"")</f>
        <v/>
      </c>
      <c r="K14" s="37"/>
      <c r="L14" s="98">
        <f t="shared" si="3"/>
        <v>9.1200000000000003E-2</v>
      </c>
      <c r="M14" s="95">
        <f t="shared" si="4"/>
        <v>9.2600000000000002E-2</v>
      </c>
      <c r="N14" s="97" t="str">
        <f t="shared" si="5"/>
        <v/>
      </c>
      <c r="O14" s="52"/>
      <c r="P14" s="101"/>
      <c r="Q14" s="89"/>
      <c r="R14" s="115" t="s">
        <v>13</v>
      </c>
      <c r="S14" s="52"/>
      <c r="T14" s="222"/>
      <c r="U14" s="94">
        <f t="shared" si="7"/>
        <v>9.0300000000000005E-2</v>
      </c>
      <c r="V14" s="91">
        <f t="shared" si="8"/>
        <v>9.1200000000000003E-2</v>
      </c>
    </row>
    <row r="15" spans="1:22" x14ac:dyDescent="0.25">
      <c r="A15" s="128">
        <v>42590</v>
      </c>
      <c r="B15" s="176">
        <v>12.340999999999999</v>
      </c>
      <c r="C15" s="173">
        <v>12</v>
      </c>
      <c r="D15" s="38">
        <f t="shared" si="0"/>
        <v>12.170999999999999</v>
      </c>
      <c r="E15" s="39">
        <v>743.68</v>
      </c>
      <c r="F15" s="47">
        <f t="shared" si="1"/>
        <v>9.0513292799999978E-2</v>
      </c>
      <c r="G15" s="52"/>
      <c r="H15" s="56">
        <f t="shared" si="9"/>
        <v>9.01E-2</v>
      </c>
      <c r="I15" s="37">
        <f t="shared" si="2"/>
        <v>8.8700000000000001E-2</v>
      </c>
      <c r="J15" s="41" t="str">
        <f t="shared" si="6"/>
        <v/>
      </c>
      <c r="K15" s="37"/>
      <c r="L15" s="55">
        <f t="shared" si="3"/>
        <v>9.0999999999999998E-2</v>
      </c>
      <c r="M15" s="37">
        <f t="shared" si="4"/>
        <v>9.2299999999999993E-2</v>
      </c>
      <c r="N15" s="41" t="str">
        <f t="shared" si="5"/>
        <v/>
      </c>
      <c r="O15" s="222"/>
      <c r="P15" s="54"/>
      <c r="Q15" s="38"/>
      <c r="R15" s="116" t="s">
        <v>13</v>
      </c>
      <c r="S15" s="52"/>
      <c r="T15" s="222"/>
      <c r="U15" s="56">
        <f t="shared" si="7"/>
        <v>9.01E-2</v>
      </c>
      <c r="V15" s="47">
        <f t="shared" si="8"/>
        <v>9.0999999999999998E-2</v>
      </c>
    </row>
    <row r="16" spans="1:22" x14ac:dyDescent="0.25">
      <c r="A16" s="86">
        <v>42591</v>
      </c>
      <c r="B16" s="175">
        <v>12.307</v>
      </c>
      <c r="C16" s="172">
        <v>12.6</v>
      </c>
      <c r="D16" s="89">
        <f t="shared" si="0"/>
        <v>12.454000000000001</v>
      </c>
      <c r="E16" s="92">
        <v>743.67</v>
      </c>
      <c r="F16" s="91">
        <f t="shared" si="1"/>
        <v>9.26166618E-2</v>
      </c>
      <c r="G16" s="52"/>
      <c r="H16" s="94">
        <f t="shared" si="9"/>
        <v>9.2200000000000004E-2</v>
      </c>
      <c r="I16" s="95">
        <f t="shared" si="2"/>
        <v>9.0800000000000006E-2</v>
      </c>
      <c r="J16" s="97" t="str">
        <f t="shared" si="6"/>
        <v/>
      </c>
      <c r="K16" s="37"/>
      <c r="L16" s="98">
        <f t="shared" si="3"/>
        <v>9.3100000000000002E-2</v>
      </c>
      <c r="M16" s="95">
        <f t="shared" si="4"/>
        <v>9.4500000000000001E-2</v>
      </c>
      <c r="N16" s="97" t="str">
        <f t="shared" si="5"/>
        <v/>
      </c>
      <c r="O16" s="52"/>
      <c r="P16" s="101"/>
      <c r="Q16" s="89"/>
      <c r="R16" s="115" t="s">
        <v>13</v>
      </c>
      <c r="S16" s="52"/>
      <c r="T16" s="222"/>
      <c r="U16" s="94">
        <f t="shared" si="7"/>
        <v>9.2200000000000004E-2</v>
      </c>
      <c r="V16" s="91">
        <f t="shared" si="8"/>
        <v>9.3100000000000002E-2</v>
      </c>
    </row>
    <row r="17" spans="1:22" x14ac:dyDescent="0.25">
      <c r="A17" s="128">
        <v>42592</v>
      </c>
      <c r="B17" s="176">
        <v>12.196999999999999</v>
      </c>
      <c r="C17" s="173">
        <v>12.425000000000001</v>
      </c>
      <c r="D17" s="38">
        <f t="shared" si="0"/>
        <v>12.311</v>
      </c>
      <c r="E17" s="39">
        <v>743.84</v>
      </c>
      <c r="F17" s="47">
        <f t="shared" si="1"/>
        <v>9.1574142400000003E-2</v>
      </c>
      <c r="G17" s="52"/>
      <c r="H17" s="56">
        <f t="shared" si="9"/>
        <v>9.11E-2</v>
      </c>
      <c r="I17" s="37">
        <f t="shared" si="2"/>
        <v>8.9700000000000002E-2</v>
      </c>
      <c r="J17" s="41" t="str">
        <f t="shared" si="6"/>
        <v/>
      </c>
      <c r="K17" s="37"/>
      <c r="L17" s="55">
        <f t="shared" si="3"/>
        <v>9.1999999999999998E-2</v>
      </c>
      <c r="M17" s="37">
        <f t="shared" si="4"/>
        <v>9.3399999999999997E-2</v>
      </c>
      <c r="N17" s="41" t="str">
        <f t="shared" si="5"/>
        <v/>
      </c>
      <c r="O17" s="222"/>
      <c r="P17" s="54"/>
      <c r="Q17" s="38"/>
      <c r="R17" s="116" t="s">
        <v>13</v>
      </c>
      <c r="S17" s="52"/>
      <c r="T17" s="222"/>
      <c r="U17" s="56">
        <f t="shared" si="7"/>
        <v>9.11E-2</v>
      </c>
      <c r="V17" s="47">
        <f t="shared" si="8"/>
        <v>9.1999999999999998E-2</v>
      </c>
    </row>
    <row r="18" spans="1:22" x14ac:dyDescent="0.25">
      <c r="A18" s="86">
        <v>42593</v>
      </c>
      <c r="B18" s="175">
        <v>12.305999999999999</v>
      </c>
      <c r="C18" s="172">
        <v>13.263999999999999</v>
      </c>
      <c r="D18" s="89">
        <f t="shared" si="0"/>
        <v>12.785</v>
      </c>
      <c r="E18" s="92">
        <v>743.86</v>
      </c>
      <c r="F18" s="91">
        <f t="shared" si="1"/>
        <v>9.5102501000000006E-2</v>
      </c>
      <c r="G18" s="52"/>
      <c r="H18" s="94">
        <f t="shared" si="9"/>
        <v>9.4600000000000004E-2</v>
      </c>
      <c r="I18" s="95">
        <f t="shared" si="2"/>
        <v>9.3200000000000005E-2</v>
      </c>
      <c r="J18" s="97" t="str">
        <f t="shared" si="6"/>
        <v/>
      </c>
      <c r="K18" s="37"/>
      <c r="L18" s="98">
        <f t="shared" si="3"/>
        <v>9.5600000000000004E-2</v>
      </c>
      <c r="M18" s="95">
        <f t="shared" si="4"/>
        <v>9.7000000000000003E-2</v>
      </c>
      <c r="N18" s="97">
        <f t="shared" si="5"/>
        <v>0.1038</v>
      </c>
      <c r="O18" s="52"/>
      <c r="P18" s="101"/>
      <c r="Q18" s="89">
        <v>13.95</v>
      </c>
      <c r="R18" s="115" t="s">
        <v>13</v>
      </c>
      <c r="S18" s="52"/>
      <c r="T18" s="222"/>
      <c r="U18" s="94">
        <f t="shared" si="7"/>
        <v>9.4600000000000004E-2</v>
      </c>
      <c r="V18" s="91">
        <f t="shared" si="8"/>
        <v>0.1038</v>
      </c>
    </row>
    <row r="19" spans="1:22" x14ac:dyDescent="0.25">
      <c r="A19" s="128">
        <v>42594</v>
      </c>
      <c r="B19" s="176">
        <v>11.715999999999999</v>
      </c>
      <c r="C19" s="173">
        <v>12.781000000000001</v>
      </c>
      <c r="D19" s="38">
        <f t="shared" si="0"/>
        <v>12.249000000000001</v>
      </c>
      <c r="E19" s="39">
        <v>743.98</v>
      </c>
      <c r="F19" s="47">
        <f t="shared" si="1"/>
        <v>9.1130110200000003E-2</v>
      </c>
      <c r="G19" s="52"/>
      <c r="H19" s="56">
        <f t="shared" si="9"/>
        <v>9.0700000000000003E-2</v>
      </c>
      <c r="I19" s="37">
        <f t="shared" si="2"/>
        <v>8.9300000000000004E-2</v>
      </c>
      <c r="J19" s="41">
        <f t="shared" si="6"/>
        <v>8.9300000000000004E-2</v>
      </c>
      <c r="K19" s="37"/>
      <c r="L19" s="55">
        <f t="shared" si="3"/>
        <v>9.1600000000000001E-2</v>
      </c>
      <c r="M19" s="37">
        <f t="shared" si="4"/>
        <v>9.2999999999999999E-2</v>
      </c>
      <c r="N19" s="41">
        <f t="shared" si="5"/>
        <v>0.10970000000000001</v>
      </c>
      <c r="O19" s="222"/>
      <c r="P19" s="54">
        <v>12</v>
      </c>
      <c r="Q19" s="38">
        <v>14.75</v>
      </c>
      <c r="R19" s="116" t="s">
        <v>28</v>
      </c>
      <c r="S19" s="52"/>
      <c r="T19" s="222" t="s">
        <v>31</v>
      </c>
      <c r="U19" s="56">
        <f t="shared" ref="U19:U37" si="10">IF(R19="Green zone",MIN(H19,J19),IF(T19="Upper",MIN(I19,J19),IF(T19="Lower",MIN(H19,J19))))</f>
        <v>8.9300000000000004E-2</v>
      </c>
      <c r="V19" s="47">
        <f t="shared" ref="V19:V38" si="11">IF(R19="Green zone",MAX(L19,N19),IF(T19="Upper",MAX(L19,N19),IF(T19="Lower",MAX(M19,N19))))</f>
        <v>0.10970000000000001</v>
      </c>
    </row>
    <row r="20" spans="1:22" x14ac:dyDescent="0.25">
      <c r="A20" s="86">
        <v>42595</v>
      </c>
      <c r="B20" s="175">
        <v>11.179</v>
      </c>
      <c r="C20" s="172">
        <v>11.574999999999999</v>
      </c>
      <c r="D20" s="89">
        <f t="shared" si="0"/>
        <v>11.377000000000001</v>
      </c>
      <c r="E20" s="92">
        <v>743.98</v>
      </c>
      <c r="F20" s="91">
        <f t="shared" si="1"/>
        <v>8.4642604600000018E-2</v>
      </c>
      <c r="G20" s="52"/>
      <c r="H20" s="94">
        <f t="shared" si="9"/>
        <v>8.4199999999999997E-2</v>
      </c>
      <c r="I20" s="95">
        <f t="shared" si="2"/>
        <v>8.2900000000000001E-2</v>
      </c>
      <c r="J20" s="97" t="str">
        <f t="shared" si="6"/>
        <v/>
      </c>
      <c r="K20" s="37"/>
      <c r="L20" s="98">
        <f t="shared" si="3"/>
        <v>8.5099999999999995E-2</v>
      </c>
      <c r="M20" s="95">
        <f t="shared" si="4"/>
        <v>8.6300000000000002E-2</v>
      </c>
      <c r="N20" s="97" t="str">
        <f t="shared" si="5"/>
        <v/>
      </c>
      <c r="O20" s="52"/>
      <c r="P20" s="101"/>
      <c r="Q20" s="89"/>
      <c r="R20" s="115" t="s">
        <v>13</v>
      </c>
      <c r="S20" s="52"/>
      <c r="T20" s="222"/>
      <c r="U20" s="94">
        <f t="shared" si="10"/>
        <v>8.4199999999999997E-2</v>
      </c>
      <c r="V20" s="91">
        <f t="shared" si="11"/>
        <v>8.5099999999999995E-2</v>
      </c>
    </row>
    <row r="21" spans="1:22" x14ac:dyDescent="0.25">
      <c r="A21" s="128">
        <v>42596</v>
      </c>
      <c r="B21" s="176">
        <v>11.169</v>
      </c>
      <c r="C21" s="173">
        <v>11.362</v>
      </c>
      <c r="D21" s="38">
        <f t="shared" si="0"/>
        <v>11.266</v>
      </c>
      <c r="E21" s="39">
        <v>743.98</v>
      </c>
      <c r="F21" s="47">
        <f t="shared" si="1"/>
        <v>8.3816786800000015E-2</v>
      </c>
      <c r="G21" s="52"/>
      <c r="H21" s="56">
        <f t="shared" si="9"/>
        <v>8.3400000000000002E-2</v>
      </c>
      <c r="I21" s="37">
        <f t="shared" si="2"/>
        <v>8.2100000000000006E-2</v>
      </c>
      <c r="J21" s="41" t="str">
        <f t="shared" si="6"/>
        <v/>
      </c>
      <c r="K21" s="37"/>
      <c r="L21" s="55">
        <f t="shared" si="3"/>
        <v>8.4199999999999997E-2</v>
      </c>
      <c r="M21" s="37">
        <f t="shared" si="4"/>
        <v>8.5500000000000007E-2</v>
      </c>
      <c r="N21" s="41" t="str">
        <f t="shared" si="5"/>
        <v/>
      </c>
      <c r="O21" s="222"/>
      <c r="P21" s="54"/>
      <c r="Q21" s="38"/>
      <c r="R21" s="116" t="s">
        <v>13</v>
      </c>
      <c r="S21" s="52"/>
      <c r="T21" s="222"/>
      <c r="U21" s="56">
        <f t="shared" si="10"/>
        <v>8.3400000000000002E-2</v>
      </c>
      <c r="V21" s="47">
        <f t="shared" si="11"/>
        <v>8.4199999999999997E-2</v>
      </c>
    </row>
    <row r="22" spans="1:22" x14ac:dyDescent="0.25">
      <c r="A22" s="86">
        <v>42597</v>
      </c>
      <c r="B22" s="175">
        <v>11.194000000000001</v>
      </c>
      <c r="C22" s="172">
        <v>10.993</v>
      </c>
      <c r="D22" s="89">
        <f t="shared" si="0"/>
        <v>11.093999999999999</v>
      </c>
      <c r="E22" s="92">
        <v>744.05</v>
      </c>
      <c r="F22" s="91">
        <f t="shared" si="1"/>
        <v>8.2544906999999987E-2</v>
      </c>
      <c r="G22" s="52"/>
      <c r="H22" s="94">
        <f t="shared" si="9"/>
        <v>8.2100000000000006E-2</v>
      </c>
      <c r="I22" s="95">
        <f t="shared" si="2"/>
        <v>8.09E-2</v>
      </c>
      <c r="J22" s="97" t="str">
        <f t="shared" si="6"/>
        <v/>
      </c>
      <c r="K22" s="37"/>
      <c r="L22" s="98">
        <f t="shared" si="3"/>
        <v>8.3000000000000004E-2</v>
      </c>
      <c r="M22" s="95">
        <f t="shared" si="4"/>
        <v>8.4199999999999997E-2</v>
      </c>
      <c r="N22" s="97" t="str">
        <f t="shared" si="5"/>
        <v/>
      </c>
      <c r="O22" s="52"/>
      <c r="P22" s="101"/>
      <c r="Q22" s="89"/>
      <c r="R22" s="115" t="s">
        <v>13</v>
      </c>
      <c r="S22" s="52"/>
      <c r="T22" s="222"/>
      <c r="U22" s="94">
        <f t="shared" si="10"/>
        <v>8.2100000000000006E-2</v>
      </c>
      <c r="V22" s="91">
        <f t="shared" si="11"/>
        <v>8.3000000000000004E-2</v>
      </c>
    </row>
    <row r="23" spans="1:22" x14ac:dyDescent="0.25">
      <c r="A23" s="128">
        <v>42598</v>
      </c>
      <c r="B23" s="176">
        <v>10.36</v>
      </c>
      <c r="C23" s="173">
        <v>12.164</v>
      </c>
      <c r="D23" s="38">
        <f t="shared" si="0"/>
        <v>11.262</v>
      </c>
      <c r="E23" s="39">
        <v>743.97</v>
      </c>
      <c r="F23" s="47">
        <f t="shared" si="1"/>
        <v>8.3785901400000001E-2</v>
      </c>
      <c r="G23" s="52"/>
      <c r="H23" s="56">
        <f t="shared" si="9"/>
        <v>8.3400000000000002E-2</v>
      </c>
      <c r="I23" s="37">
        <f t="shared" si="2"/>
        <v>8.2100000000000006E-2</v>
      </c>
      <c r="J23" s="41" t="str">
        <f t="shared" si="6"/>
        <v/>
      </c>
      <c r="K23" s="37"/>
      <c r="L23" s="55">
        <f t="shared" si="3"/>
        <v>8.4199999999999997E-2</v>
      </c>
      <c r="M23" s="37">
        <f t="shared" si="4"/>
        <v>8.5500000000000007E-2</v>
      </c>
      <c r="N23" s="41">
        <f t="shared" si="5"/>
        <v>9.7799999999999998E-2</v>
      </c>
      <c r="O23" s="222"/>
      <c r="P23" s="54"/>
      <c r="Q23" s="38">
        <v>13.15</v>
      </c>
      <c r="R23" s="116" t="s">
        <v>13</v>
      </c>
      <c r="S23" s="52"/>
      <c r="T23" s="222"/>
      <c r="U23" s="56">
        <f t="shared" si="10"/>
        <v>8.3400000000000002E-2</v>
      </c>
      <c r="V23" s="47">
        <f t="shared" si="11"/>
        <v>9.7799999999999998E-2</v>
      </c>
    </row>
    <row r="24" spans="1:22" x14ac:dyDescent="0.25">
      <c r="A24" s="86">
        <v>42599</v>
      </c>
      <c r="B24" s="175">
        <v>10.877000000000001</v>
      </c>
      <c r="C24" s="172">
        <v>10.811999999999999</v>
      </c>
      <c r="D24" s="89">
        <f t="shared" si="0"/>
        <v>10.845000000000001</v>
      </c>
      <c r="E24" s="92">
        <v>744.13</v>
      </c>
      <c r="F24" s="91">
        <f t="shared" si="1"/>
        <v>8.0700898500000007E-2</v>
      </c>
      <c r="G24" s="52"/>
      <c r="H24" s="94">
        <f t="shared" si="9"/>
        <v>8.0299999999999996E-2</v>
      </c>
      <c r="I24" s="95">
        <f t="shared" si="2"/>
        <v>7.9100000000000004E-2</v>
      </c>
      <c r="J24" s="97" t="str">
        <f t="shared" si="6"/>
        <v/>
      </c>
      <c r="K24" s="37"/>
      <c r="L24" s="98">
        <f t="shared" si="3"/>
        <v>8.1100000000000005E-2</v>
      </c>
      <c r="M24" s="95">
        <f t="shared" si="4"/>
        <v>8.2299999999999998E-2</v>
      </c>
      <c r="N24" s="97" t="str">
        <f t="shared" si="5"/>
        <v/>
      </c>
      <c r="O24" s="52"/>
      <c r="P24" s="101"/>
      <c r="Q24" s="89"/>
      <c r="R24" s="115" t="s">
        <v>13</v>
      </c>
      <c r="S24" s="52"/>
      <c r="T24" s="222"/>
      <c r="U24" s="94">
        <f t="shared" si="10"/>
        <v>8.0299999999999996E-2</v>
      </c>
      <c r="V24" s="91">
        <f t="shared" si="11"/>
        <v>8.1100000000000005E-2</v>
      </c>
    </row>
    <row r="25" spans="1:22" x14ac:dyDescent="0.25">
      <c r="A25" s="128">
        <v>42600</v>
      </c>
      <c r="B25" s="176">
        <v>11.015000000000001</v>
      </c>
      <c r="C25" s="173">
        <v>11</v>
      </c>
      <c r="D25" s="38">
        <f t="shared" si="0"/>
        <v>11.007999999999999</v>
      </c>
      <c r="E25" s="39">
        <v>744.17</v>
      </c>
      <c r="F25" s="47">
        <f t="shared" si="1"/>
        <v>8.1918233599999987E-2</v>
      </c>
      <c r="G25" s="52"/>
      <c r="H25" s="56">
        <f t="shared" si="9"/>
        <v>8.1500000000000003E-2</v>
      </c>
      <c r="I25" s="37">
        <f t="shared" si="2"/>
        <v>8.0299999999999996E-2</v>
      </c>
      <c r="J25" s="41" t="str">
        <f t="shared" si="6"/>
        <v/>
      </c>
      <c r="K25" s="37"/>
      <c r="L25" s="55">
        <f t="shared" si="3"/>
        <v>8.2299999999999998E-2</v>
      </c>
      <c r="M25" s="37">
        <f t="shared" si="4"/>
        <v>8.3599999999999994E-2</v>
      </c>
      <c r="N25" s="41" t="str">
        <f t="shared" si="5"/>
        <v/>
      </c>
      <c r="O25" s="222"/>
      <c r="P25" s="54"/>
      <c r="Q25" s="225"/>
      <c r="R25" s="226" t="s">
        <v>13</v>
      </c>
      <c r="S25" s="224"/>
      <c r="T25" s="222"/>
      <c r="U25" s="56">
        <f t="shared" si="10"/>
        <v>8.1500000000000003E-2</v>
      </c>
      <c r="V25" s="47">
        <f t="shared" si="11"/>
        <v>8.2299999999999998E-2</v>
      </c>
    </row>
    <row r="26" spans="1:22" x14ac:dyDescent="0.25">
      <c r="A26" s="86">
        <v>42601</v>
      </c>
      <c r="B26" s="175">
        <v>10.994</v>
      </c>
      <c r="C26" s="172">
        <v>10.5</v>
      </c>
      <c r="D26" s="89">
        <f t="shared" si="0"/>
        <v>10.747</v>
      </c>
      <c r="E26" s="92">
        <v>744.17</v>
      </c>
      <c r="F26" s="91">
        <f t="shared" si="1"/>
        <v>7.9975949899999996E-2</v>
      </c>
      <c r="G26" s="52"/>
      <c r="H26" s="94">
        <f t="shared" si="9"/>
        <v>7.9600000000000004E-2</v>
      </c>
      <c r="I26" s="95">
        <f t="shared" si="2"/>
        <v>7.8399999999999997E-2</v>
      </c>
      <c r="J26" s="97" t="str">
        <f t="shared" si="6"/>
        <v/>
      </c>
      <c r="K26" s="37"/>
      <c r="L26" s="98">
        <f t="shared" si="3"/>
        <v>8.0399999999999999E-2</v>
      </c>
      <c r="M26" s="95">
        <f t="shared" si="4"/>
        <v>8.1600000000000006E-2</v>
      </c>
      <c r="N26" s="97" t="str">
        <f t="shared" si="5"/>
        <v/>
      </c>
      <c r="O26" s="52"/>
      <c r="P26" s="101"/>
      <c r="Q26" s="89"/>
      <c r="R26" s="115" t="s">
        <v>13</v>
      </c>
      <c r="S26" s="52"/>
      <c r="T26" s="222"/>
      <c r="U26" s="94">
        <f t="shared" si="10"/>
        <v>7.9600000000000004E-2</v>
      </c>
      <c r="V26" s="91">
        <f t="shared" si="11"/>
        <v>8.0399999999999999E-2</v>
      </c>
    </row>
    <row r="27" spans="1:22" x14ac:dyDescent="0.25">
      <c r="A27" s="128">
        <v>42602</v>
      </c>
      <c r="B27" s="176">
        <v>9.7439999999999998</v>
      </c>
      <c r="C27" s="173">
        <v>10.5</v>
      </c>
      <c r="D27" s="38">
        <f t="shared" si="0"/>
        <v>10.122</v>
      </c>
      <c r="E27" s="39">
        <v>744.17</v>
      </c>
      <c r="F27" s="47">
        <f t="shared" si="1"/>
        <v>7.5324887399999998E-2</v>
      </c>
      <c r="G27" s="52"/>
      <c r="H27" s="56">
        <f t="shared" si="9"/>
        <v>7.4899999999999994E-2</v>
      </c>
      <c r="I27" s="37">
        <f t="shared" si="2"/>
        <v>7.3800000000000004E-2</v>
      </c>
      <c r="J27" s="41" t="str">
        <f t="shared" si="6"/>
        <v/>
      </c>
      <c r="K27" s="37"/>
      <c r="L27" s="55">
        <f t="shared" si="3"/>
        <v>7.5700000000000003E-2</v>
      </c>
      <c r="M27" s="37">
        <f t="shared" si="4"/>
        <v>7.6799999999999993E-2</v>
      </c>
      <c r="N27" s="41" t="str">
        <f t="shared" si="5"/>
        <v/>
      </c>
      <c r="O27" s="222"/>
      <c r="P27" s="54"/>
      <c r="Q27" s="38"/>
      <c r="R27" s="116" t="s">
        <v>13</v>
      </c>
      <c r="S27" s="52"/>
      <c r="T27" s="222"/>
      <c r="U27" s="56">
        <f t="shared" si="10"/>
        <v>7.4899999999999994E-2</v>
      </c>
      <c r="V27" s="47">
        <f t="shared" si="11"/>
        <v>7.5700000000000003E-2</v>
      </c>
    </row>
    <row r="28" spans="1:22" x14ac:dyDescent="0.25">
      <c r="A28" s="86">
        <v>42603</v>
      </c>
      <c r="B28" s="175">
        <v>9.7439999999999998</v>
      </c>
      <c r="C28" s="172">
        <v>10.15</v>
      </c>
      <c r="D28" s="89">
        <f t="shared" si="0"/>
        <v>9.9469999999999992</v>
      </c>
      <c r="E28" s="92">
        <v>744.17</v>
      </c>
      <c r="F28" s="91">
        <f t="shared" si="1"/>
        <v>7.4022589899999991E-2</v>
      </c>
      <c r="G28" s="52"/>
      <c r="H28" s="94">
        <f t="shared" si="9"/>
        <v>7.3700000000000002E-2</v>
      </c>
      <c r="I28" s="95">
        <f t="shared" si="2"/>
        <v>7.2499999999999995E-2</v>
      </c>
      <c r="J28" s="97" t="str">
        <f t="shared" si="6"/>
        <v/>
      </c>
      <c r="K28" s="37"/>
      <c r="L28" s="98">
        <f t="shared" si="3"/>
        <v>7.4399999999999994E-2</v>
      </c>
      <c r="M28" s="95">
        <f t="shared" si="4"/>
        <v>7.5499999999999998E-2</v>
      </c>
      <c r="N28" s="97" t="str">
        <f t="shared" si="5"/>
        <v/>
      </c>
      <c r="O28" s="52"/>
      <c r="P28" s="101"/>
      <c r="Q28" s="89"/>
      <c r="R28" s="115" t="s">
        <v>13</v>
      </c>
      <c r="S28" s="52"/>
      <c r="T28" s="222"/>
      <c r="U28" s="94">
        <f t="shared" si="10"/>
        <v>7.3700000000000002E-2</v>
      </c>
      <c r="V28" s="91">
        <f t="shared" si="11"/>
        <v>7.4399999999999994E-2</v>
      </c>
    </row>
    <row r="29" spans="1:22" x14ac:dyDescent="0.25">
      <c r="A29" s="128">
        <v>42604</v>
      </c>
      <c r="B29" s="176">
        <v>9.8409999999999993</v>
      </c>
      <c r="C29" s="173">
        <v>10</v>
      </c>
      <c r="D29" s="38">
        <f t="shared" si="0"/>
        <v>9.9209999999999994</v>
      </c>
      <c r="E29" s="39">
        <v>744.21</v>
      </c>
      <c r="F29" s="47">
        <f t="shared" si="1"/>
        <v>7.3833074100000007E-2</v>
      </c>
      <c r="G29" s="52"/>
      <c r="H29" s="56">
        <f t="shared" si="9"/>
        <v>7.3499999999999996E-2</v>
      </c>
      <c r="I29" s="37">
        <f t="shared" si="2"/>
        <v>7.2400000000000006E-2</v>
      </c>
      <c r="J29" s="41" t="str">
        <f t="shared" si="6"/>
        <v/>
      </c>
      <c r="K29" s="37"/>
      <c r="L29" s="55">
        <f t="shared" si="3"/>
        <v>7.4200000000000002E-2</v>
      </c>
      <c r="M29" s="37">
        <f t="shared" si="4"/>
        <v>7.5300000000000006E-2</v>
      </c>
      <c r="N29" s="41" t="str">
        <f t="shared" si="5"/>
        <v/>
      </c>
      <c r="O29" s="222"/>
      <c r="P29" s="54"/>
      <c r="Q29" s="38"/>
      <c r="R29" s="116" t="s">
        <v>13</v>
      </c>
      <c r="S29" s="52"/>
      <c r="T29" s="222"/>
      <c r="U29" s="56">
        <f t="shared" si="10"/>
        <v>7.3499999999999996E-2</v>
      </c>
      <c r="V29" s="47">
        <f t="shared" si="11"/>
        <v>7.4200000000000002E-2</v>
      </c>
    </row>
    <row r="30" spans="1:22" x14ac:dyDescent="0.25">
      <c r="A30" s="86">
        <v>42605</v>
      </c>
      <c r="B30" s="175">
        <v>10.502000000000001</v>
      </c>
      <c r="C30" s="172">
        <v>11.346</v>
      </c>
      <c r="D30" s="89">
        <f t="shared" si="0"/>
        <v>10.923999999999999</v>
      </c>
      <c r="E30" s="92">
        <v>744.23</v>
      </c>
      <c r="F30" s="91">
        <f t="shared" si="1"/>
        <v>8.1299685199999999E-2</v>
      </c>
      <c r="G30" s="52"/>
      <c r="H30" s="94">
        <f t="shared" si="9"/>
        <v>8.09E-2</v>
      </c>
      <c r="I30" s="95">
        <f t="shared" si="2"/>
        <v>7.9699999999999993E-2</v>
      </c>
      <c r="J30" s="97" t="str">
        <f t="shared" si="6"/>
        <v/>
      </c>
      <c r="K30" s="37"/>
      <c r="L30" s="98">
        <f t="shared" si="3"/>
        <v>8.1699999999999995E-2</v>
      </c>
      <c r="M30" s="95">
        <f t="shared" si="4"/>
        <v>8.2900000000000001E-2</v>
      </c>
      <c r="N30" s="97">
        <f t="shared" si="5"/>
        <v>8.5400000000000004E-2</v>
      </c>
      <c r="O30" s="52"/>
      <c r="P30" s="101"/>
      <c r="Q30" s="89">
        <v>11.475</v>
      </c>
      <c r="R30" s="115" t="s">
        <v>13</v>
      </c>
      <c r="S30" s="52"/>
      <c r="T30" s="222"/>
      <c r="U30" s="94">
        <f t="shared" si="10"/>
        <v>8.09E-2</v>
      </c>
      <c r="V30" s="91">
        <f t="shared" si="11"/>
        <v>8.5400000000000004E-2</v>
      </c>
    </row>
    <row r="31" spans="1:22" x14ac:dyDescent="0.25">
      <c r="A31" s="128">
        <v>42606</v>
      </c>
      <c r="B31" s="176">
        <v>11.041</v>
      </c>
      <c r="C31" s="173">
        <v>10.863</v>
      </c>
      <c r="D31" s="38">
        <f t="shared" si="0"/>
        <v>10.952</v>
      </c>
      <c r="E31" s="39">
        <v>744.32</v>
      </c>
      <c r="F31" s="47">
        <f t="shared" si="1"/>
        <v>8.151792640000001E-2</v>
      </c>
      <c r="G31" s="52"/>
      <c r="H31" s="56">
        <f t="shared" si="9"/>
        <v>8.1100000000000005E-2</v>
      </c>
      <c r="I31" s="37">
        <f t="shared" si="2"/>
        <v>7.9899999999999999E-2</v>
      </c>
      <c r="J31" s="41" t="str">
        <f t="shared" si="6"/>
        <v/>
      </c>
      <c r="K31" s="37"/>
      <c r="L31" s="55">
        <f t="shared" si="3"/>
        <v>8.1900000000000001E-2</v>
      </c>
      <c r="M31" s="37">
        <f t="shared" si="4"/>
        <v>8.3099999999999993E-2</v>
      </c>
      <c r="N31" s="41" t="str">
        <f t="shared" si="5"/>
        <v/>
      </c>
      <c r="O31" s="222"/>
      <c r="P31" s="54"/>
      <c r="Q31" s="38"/>
      <c r="R31" s="116" t="s">
        <v>13</v>
      </c>
      <c r="S31" s="52"/>
      <c r="T31" s="222"/>
      <c r="U31" s="56">
        <f t="shared" si="10"/>
        <v>8.1100000000000005E-2</v>
      </c>
      <c r="V31" s="47">
        <f t="shared" si="11"/>
        <v>8.1900000000000001E-2</v>
      </c>
    </row>
    <row r="32" spans="1:22" x14ac:dyDescent="0.25">
      <c r="A32" s="86">
        <v>42607</v>
      </c>
      <c r="B32" s="175">
        <v>10.582000000000001</v>
      </c>
      <c r="C32" s="172">
        <v>10.35</v>
      </c>
      <c r="D32" s="89">
        <f t="shared" si="0"/>
        <v>10.465999999999999</v>
      </c>
      <c r="E32" s="92">
        <v>744.41</v>
      </c>
      <c r="F32" s="91">
        <f t="shared" si="1"/>
        <v>7.79099506E-2</v>
      </c>
      <c r="G32" s="52"/>
      <c r="H32" s="94">
        <f t="shared" si="9"/>
        <v>7.7499999999999999E-2</v>
      </c>
      <c r="I32" s="95">
        <f t="shared" si="2"/>
        <v>7.6399999999999996E-2</v>
      </c>
      <c r="J32" s="97" t="str">
        <f t="shared" si="6"/>
        <v/>
      </c>
      <c r="K32" s="37"/>
      <c r="L32" s="98">
        <f t="shared" si="3"/>
        <v>7.8299999999999995E-2</v>
      </c>
      <c r="M32" s="95">
        <f t="shared" si="4"/>
        <v>7.9500000000000001E-2</v>
      </c>
      <c r="N32" s="97" t="str">
        <f t="shared" si="5"/>
        <v/>
      </c>
      <c r="O32" s="52"/>
      <c r="P32" s="101"/>
      <c r="Q32" s="89"/>
      <c r="R32" s="115" t="s">
        <v>13</v>
      </c>
      <c r="S32" s="52"/>
      <c r="T32" s="222"/>
      <c r="U32" s="94">
        <f t="shared" si="10"/>
        <v>7.7499999999999999E-2</v>
      </c>
      <c r="V32" s="91">
        <f t="shared" si="11"/>
        <v>7.8299999999999995E-2</v>
      </c>
    </row>
    <row r="33" spans="1:22" x14ac:dyDescent="0.25">
      <c r="A33" s="128">
        <v>42608</v>
      </c>
      <c r="B33" s="176">
        <v>10.420999999999999</v>
      </c>
      <c r="C33" s="173">
        <v>10.275</v>
      </c>
      <c r="D33" s="38">
        <f t="shared" si="0"/>
        <v>10.348000000000001</v>
      </c>
      <c r="E33" s="39">
        <v>744.62</v>
      </c>
      <c r="F33" s="47">
        <f t="shared" si="1"/>
        <v>7.7053277600000011E-2</v>
      </c>
      <c r="G33" s="52"/>
      <c r="H33" s="56">
        <f t="shared" si="9"/>
        <v>7.6700000000000004E-2</v>
      </c>
      <c r="I33" s="37">
        <f t="shared" si="2"/>
        <v>7.5499999999999998E-2</v>
      </c>
      <c r="J33" s="41" t="str">
        <f t="shared" si="6"/>
        <v/>
      </c>
      <c r="K33" s="37"/>
      <c r="L33" s="55">
        <f t="shared" si="3"/>
        <v>7.7399999999999997E-2</v>
      </c>
      <c r="M33" s="37">
        <f t="shared" si="4"/>
        <v>7.8600000000000003E-2</v>
      </c>
      <c r="N33" s="41" t="str">
        <f t="shared" si="5"/>
        <v/>
      </c>
      <c r="O33" s="52"/>
      <c r="P33" s="54"/>
      <c r="Q33" s="38"/>
      <c r="R33" s="116" t="s">
        <v>13</v>
      </c>
      <c r="S33" s="52"/>
      <c r="T33" s="222"/>
      <c r="U33" s="56">
        <f t="shared" si="10"/>
        <v>7.6700000000000004E-2</v>
      </c>
      <c r="V33" s="47">
        <f t="shared" si="11"/>
        <v>7.7399999999999997E-2</v>
      </c>
    </row>
    <row r="34" spans="1:22" x14ac:dyDescent="0.25">
      <c r="A34" s="86">
        <v>42609</v>
      </c>
      <c r="B34" s="175">
        <v>10.210000000000001</v>
      </c>
      <c r="C34" s="172">
        <v>10.4</v>
      </c>
      <c r="D34" s="89">
        <f t="shared" si="0"/>
        <v>10.305</v>
      </c>
      <c r="E34" s="92">
        <v>744.62</v>
      </c>
      <c r="F34" s="91">
        <f t="shared" si="1"/>
        <v>7.6733090999999989E-2</v>
      </c>
      <c r="G34" s="52"/>
      <c r="H34" s="94">
        <f t="shared" si="9"/>
        <v>7.6300000000000007E-2</v>
      </c>
      <c r="I34" s="95">
        <f t="shared" si="2"/>
        <v>7.5200000000000003E-2</v>
      </c>
      <c r="J34" s="97" t="str">
        <f t="shared" si="6"/>
        <v/>
      </c>
      <c r="K34" s="37"/>
      <c r="L34" s="98">
        <f t="shared" si="3"/>
        <v>7.7100000000000002E-2</v>
      </c>
      <c r="M34" s="95">
        <f t="shared" si="4"/>
        <v>7.8299999999999995E-2</v>
      </c>
      <c r="N34" s="97" t="str">
        <f t="shared" si="5"/>
        <v/>
      </c>
      <c r="O34" s="52"/>
      <c r="P34" s="101"/>
      <c r="Q34" s="89"/>
      <c r="R34" s="115" t="s">
        <v>13</v>
      </c>
      <c r="S34" s="52"/>
      <c r="T34" s="222"/>
      <c r="U34" s="94">
        <f t="shared" si="10"/>
        <v>7.6300000000000007E-2</v>
      </c>
      <c r="V34" s="91">
        <f t="shared" si="11"/>
        <v>7.7100000000000002E-2</v>
      </c>
    </row>
    <row r="35" spans="1:22" x14ac:dyDescent="0.25">
      <c r="A35" s="128">
        <v>42610</v>
      </c>
      <c r="B35" s="176">
        <v>10.208</v>
      </c>
      <c r="C35" s="173">
        <v>11.837999999999999</v>
      </c>
      <c r="D35" s="38">
        <f t="shared" si="0"/>
        <v>11.023</v>
      </c>
      <c r="E35" s="39">
        <v>744.62</v>
      </c>
      <c r="F35" s="47">
        <f t="shared" si="1"/>
        <v>8.20794626E-2</v>
      </c>
      <c r="G35" s="52"/>
      <c r="H35" s="56">
        <f t="shared" si="9"/>
        <v>8.1699999999999995E-2</v>
      </c>
      <c r="I35" s="37">
        <f t="shared" si="2"/>
        <v>8.0399999999999999E-2</v>
      </c>
      <c r="J35" s="41" t="str">
        <f t="shared" si="6"/>
        <v/>
      </c>
      <c r="K35" s="37"/>
      <c r="L35" s="55">
        <f t="shared" si="3"/>
        <v>8.2500000000000004E-2</v>
      </c>
      <c r="M35" s="37">
        <f t="shared" si="4"/>
        <v>8.3699999999999997E-2</v>
      </c>
      <c r="N35" s="41">
        <f t="shared" si="5"/>
        <v>9.01E-2</v>
      </c>
      <c r="O35" s="52"/>
      <c r="P35" s="54"/>
      <c r="Q35" s="38">
        <v>12.1</v>
      </c>
      <c r="R35" s="116" t="s">
        <v>13</v>
      </c>
      <c r="S35" s="52"/>
      <c r="T35" s="222"/>
      <c r="U35" s="56">
        <f t="shared" si="10"/>
        <v>8.1699999999999995E-2</v>
      </c>
      <c r="V35" s="47">
        <f t="shared" si="11"/>
        <v>9.01E-2</v>
      </c>
    </row>
    <row r="36" spans="1:22" x14ac:dyDescent="0.25">
      <c r="A36" s="86">
        <v>42611</v>
      </c>
      <c r="B36" s="175">
        <v>10.211</v>
      </c>
      <c r="C36" s="172">
        <v>11.4</v>
      </c>
      <c r="D36" s="89">
        <f t="shared" si="0"/>
        <v>10.805999999999999</v>
      </c>
      <c r="E36" s="92">
        <v>744.51</v>
      </c>
      <c r="F36" s="91">
        <f t="shared" si="1"/>
        <v>8.0451750599999997E-2</v>
      </c>
      <c r="G36" s="52"/>
      <c r="H36" s="94">
        <f t="shared" si="9"/>
        <v>0.08</v>
      </c>
      <c r="I36" s="95">
        <f t="shared" si="2"/>
        <v>7.8799999999999995E-2</v>
      </c>
      <c r="J36" s="97" t="str">
        <f t="shared" si="6"/>
        <v/>
      </c>
      <c r="K36" s="37"/>
      <c r="L36" s="98">
        <f t="shared" si="3"/>
        <v>8.09E-2</v>
      </c>
      <c r="M36" s="95">
        <f t="shared" si="4"/>
        <v>8.2100000000000006E-2</v>
      </c>
      <c r="N36" s="97" t="str">
        <f t="shared" si="5"/>
        <v/>
      </c>
      <c r="O36" s="52"/>
      <c r="P36" s="101"/>
      <c r="Q36" s="89"/>
      <c r="R36" s="115" t="s">
        <v>13</v>
      </c>
      <c r="S36" s="52"/>
      <c r="T36" s="222"/>
      <c r="U36" s="94">
        <f t="shared" si="10"/>
        <v>0.08</v>
      </c>
      <c r="V36" s="91">
        <f t="shared" si="11"/>
        <v>8.09E-2</v>
      </c>
    </row>
    <row r="37" spans="1:22" x14ac:dyDescent="0.25">
      <c r="A37" s="128">
        <v>42612</v>
      </c>
      <c r="B37" s="176">
        <v>10.339</v>
      </c>
      <c r="C37" s="173">
        <v>12.198</v>
      </c>
      <c r="D37" s="38">
        <f t="shared" si="0"/>
        <v>11.269</v>
      </c>
      <c r="E37" s="39">
        <v>744.48</v>
      </c>
      <c r="F37" s="47">
        <f t="shared" si="1"/>
        <v>8.3895451200000012E-2</v>
      </c>
      <c r="G37" s="52"/>
      <c r="H37" s="56">
        <f t="shared" si="9"/>
        <v>8.3500000000000005E-2</v>
      </c>
      <c r="I37" s="37">
        <f t="shared" si="2"/>
        <v>8.2199999999999995E-2</v>
      </c>
      <c r="J37" s="41" t="str">
        <f t="shared" si="6"/>
        <v/>
      </c>
      <c r="K37" s="37"/>
      <c r="L37" s="55">
        <f t="shared" si="3"/>
        <v>8.43E-2</v>
      </c>
      <c r="M37" s="37">
        <f t="shared" si="4"/>
        <v>8.5599999999999996E-2</v>
      </c>
      <c r="N37" s="41">
        <f t="shared" si="5"/>
        <v>9.98E-2</v>
      </c>
      <c r="O37" s="52"/>
      <c r="P37" s="54"/>
      <c r="Q37" s="38">
        <v>13.4</v>
      </c>
      <c r="R37" s="116" t="s">
        <v>13</v>
      </c>
      <c r="S37" s="52"/>
      <c r="T37" s="222"/>
      <c r="U37" s="56">
        <f t="shared" si="10"/>
        <v>8.3500000000000005E-2</v>
      </c>
      <c r="V37" s="47">
        <f t="shared" si="11"/>
        <v>9.98E-2</v>
      </c>
    </row>
    <row r="38" spans="1:22" ht="15.75" thickBot="1" x14ac:dyDescent="0.3">
      <c r="A38" s="131">
        <v>42613</v>
      </c>
      <c r="B38" s="233">
        <v>11.182</v>
      </c>
      <c r="C38" s="189">
        <v>11.5</v>
      </c>
      <c r="D38" s="134">
        <f t="shared" si="0"/>
        <v>11.340999999999999</v>
      </c>
      <c r="E38" s="135">
        <v>744.32</v>
      </c>
      <c r="F38" s="136">
        <f t="shared" si="1"/>
        <v>8.4413331199999997E-2</v>
      </c>
      <c r="G38" s="52"/>
      <c r="H38" s="140">
        <f t="shared" si="9"/>
        <v>8.4000000000000005E-2</v>
      </c>
      <c r="I38" s="141">
        <f t="shared" si="2"/>
        <v>8.2699999999999996E-2</v>
      </c>
      <c r="J38" s="142" t="str">
        <f t="shared" si="6"/>
        <v/>
      </c>
      <c r="K38" s="37"/>
      <c r="L38" s="145">
        <f t="shared" si="3"/>
        <v>8.48E-2</v>
      </c>
      <c r="M38" s="141">
        <f t="shared" si="4"/>
        <v>8.6099999999999996E-2</v>
      </c>
      <c r="N38" s="142" t="str">
        <f t="shared" si="5"/>
        <v/>
      </c>
      <c r="O38" s="52"/>
      <c r="P38" s="190"/>
      <c r="Q38" s="134"/>
      <c r="R38" s="149" t="s">
        <v>13</v>
      </c>
      <c r="S38" s="52"/>
      <c r="T38" s="222"/>
      <c r="U38" s="140">
        <f>IF(R38="Green zone",MIN(H38,J38),IF(T38="Upper",MIN(I38,J38),IF(T38="Lower",MIN(J20H38,J38))))</f>
        <v>8.4000000000000005E-2</v>
      </c>
      <c r="V38" s="136">
        <f t="shared" si="11"/>
        <v>8.48E-2</v>
      </c>
    </row>
    <row r="39" spans="1:22" x14ac:dyDescent="0.25">
      <c r="A39" s="65" t="s">
        <v>47</v>
      </c>
      <c r="B39" s="39"/>
      <c r="C39" s="39"/>
      <c r="D39" s="37"/>
      <c r="E39" s="39"/>
      <c r="F39" s="37">
        <f>ROUND(SUM(F8:F38)/31,4)</f>
        <v>8.48E-2</v>
      </c>
      <c r="G39" s="35"/>
      <c r="H39" s="50"/>
      <c r="I39" s="38"/>
      <c r="J39" s="36"/>
      <c r="K39" s="38"/>
      <c r="L39" s="38"/>
      <c r="M39" s="38"/>
      <c r="N39" s="36"/>
      <c r="O39" s="1"/>
      <c r="P39" s="36"/>
      <c r="Q39" s="36"/>
      <c r="R39" s="35"/>
      <c r="S39" s="35"/>
      <c r="T39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zoomScaleNormal="100" workbookViewId="0">
      <selection activeCell="F39" sqref="F39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7" max="7" width="9.140625" customWidth="1"/>
    <col min="8" max="8" width="12.42578125" customWidth="1"/>
    <col min="9" max="9" width="12.140625" customWidth="1"/>
    <col min="10" max="10" width="13.5703125" customWidth="1"/>
    <col min="11" max="11" width="9.140625" customWidth="1"/>
    <col min="12" max="12" width="12.5703125" customWidth="1"/>
    <col min="13" max="13" width="11.42578125" customWidth="1"/>
    <col min="14" max="14" width="12.42578125" customWidth="1"/>
    <col min="15" max="15" width="9.140625" customWidth="1"/>
    <col min="16" max="16" width="13.42578125" customWidth="1"/>
    <col min="17" max="17" width="14.28515625" customWidth="1"/>
    <col min="18" max="18" width="13.7109375" customWidth="1"/>
    <col min="19" max="19" width="9.140625" customWidth="1"/>
    <col min="20" max="20" width="9.140625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61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284" t="s">
        <v>1</v>
      </c>
      <c r="C6" s="285" t="s">
        <v>2</v>
      </c>
      <c r="D6" s="285" t="s">
        <v>6</v>
      </c>
      <c r="E6" s="285" t="s">
        <v>8</v>
      </c>
      <c r="F6" s="286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287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42552</v>
      </c>
      <c r="B8" s="228">
        <v>13.722</v>
      </c>
      <c r="C8" s="209">
        <v>14.891</v>
      </c>
      <c r="D8" s="210">
        <f t="shared" ref="D8:D38" si="0">ROUND((B8+C8)/2,3)</f>
        <v>14.307</v>
      </c>
      <c r="E8" s="211">
        <v>743.8</v>
      </c>
      <c r="F8" s="212">
        <f t="shared" ref="F8:F38" si="1">(D8*E8)/100000</f>
        <v>0.106415466</v>
      </c>
      <c r="G8" s="52"/>
      <c r="H8" s="214">
        <f>ROUND(ROUND(D8*0.995,3)*(E8/100000),4)</f>
        <v>0.10589999999999999</v>
      </c>
      <c r="I8" s="215">
        <f t="shared" ref="I8:I38" si="2">ROUND(ROUND(D8*0.98,3)*(E8/100000),4)</f>
        <v>0.1043</v>
      </c>
      <c r="J8" s="216" t="str">
        <f t="shared" ref="J8:J38" si="3">IF(ISNUMBER(P8),ROUND(ROUND(P8,3)*(E8/100000),4),"")</f>
        <v/>
      </c>
      <c r="K8" s="37"/>
      <c r="L8" s="217">
        <f t="shared" ref="L8:L38" si="4">ROUND(ROUND(D8*1.005,3)*(E8/100000),4)</f>
        <v>0.107</v>
      </c>
      <c r="M8" s="215">
        <f t="shared" ref="M8:M38" si="5">ROUND(ROUND(D8*1.02,3)*(E8/100000),4)</f>
        <v>0.1085</v>
      </c>
      <c r="N8" s="218">
        <f>IF(ISNUMBER(Q8),ROUND(ROUND(Q8,3)*(E8/100000),4),"")</f>
        <v>0.11509999999999999</v>
      </c>
      <c r="O8" s="52"/>
      <c r="P8" s="219"/>
      <c r="Q8" s="220">
        <v>15.475</v>
      </c>
      <c r="R8" s="221" t="s">
        <v>13</v>
      </c>
      <c r="S8" s="52"/>
      <c r="T8" s="222"/>
      <c r="U8" s="214">
        <f>IF(R8="Green zone",MIN(H8,J8),IF(T8="Upper",MIN(I8,J8),IF(T8="Lower",MIN(H8,J8))))</f>
        <v>0.10589999999999999</v>
      </c>
      <c r="V8" s="212">
        <f>IF(R8="Green zone",MAX(L8,N8),IF(T8="Upper",MAX(L8,N8),IF(T8="Lower",MAX(M8,N8))))</f>
        <v>0.11509999999999999</v>
      </c>
    </row>
    <row r="9" spans="1:22" x14ac:dyDescent="0.25">
      <c r="A9" s="128">
        <v>42553</v>
      </c>
      <c r="B9" s="176">
        <v>13.396000000000001</v>
      </c>
      <c r="C9" s="203">
        <v>13.625</v>
      </c>
      <c r="D9" s="38">
        <f t="shared" si="0"/>
        <v>13.510999999999999</v>
      </c>
      <c r="E9" s="39">
        <v>743.8</v>
      </c>
      <c r="F9" s="47">
        <f>(D9*E9)/100000</f>
        <v>0.100494818</v>
      </c>
      <c r="G9" s="52"/>
      <c r="H9" s="56">
        <f>ROUND(ROUND(D9*0.995,3)*(E9/100000),4)</f>
        <v>0.1</v>
      </c>
      <c r="I9" s="37">
        <f t="shared" si="2"/>
        <v>9.8500000000000004E-2</v>
      </c>
      <c r="J9" s="204" t="str">
        <f t="shared" si="3"/>
        <v/>
      </c>
      <c r="K9" s="37"/>
      <c r="L9" s="55">
        <f t="shared" si="4"/>
        <v>0.10100000000000001</v>
      </c>
      <c r="M9" s="37">
        <f t="shared" si="5"/>
        <v>0.10249999999999999</v>
      </c>
      <c r="N9" s="41" t="str">
        <f t="shared" ref="N9:N38" si="6">IF(ISNUMBER(Q9),ROUND(ROUND(Q9,3)*(E9/100000),4),"")</f>
        <v/>
      </c>
      <c r="O9" s="222"/>
      <c r="P9" s="227"/>
      <c r="Q9" s="74"/>
      <c r="R9" s="116" t="s">
        <v>13</v>
      </c>
      <c r="S9" s="52"/>
      <c r="T9" s="222"/>
      <c r="U9" s="56">
        <f t="shared" ref="U9:U37" si="7">IF(R9="Green zone",MIN(H9,J9),IF(T9="Upper",MIN(I9,J9),IF(T9="Lower",MIN(H9,J9))))</f>
        <v>0.1</v>
      </c>
      <c r="V9" s="47">
        <f t="shared" ref="V9:V38" si="8">IF(R9="Green zone",MAX(L9,N9),IF(T9="Upper",MAX(L9,N9),IF(T9="Lower",MAX(M9,N9))))</f>
        <v>0.10100000000000001</v>
      </c>
    </row>
    <row r="10" spans="1:22" x14ac:dyDescent="0.25">
      <c r="A10" s="86">
        <v>42554</v>
      </c>
      <c r="B10" s="175">
        <v>13.394</v>
      </c>
      <c r="C10" s="172">
        <v>14.340999999999999</v>
      </c>
      <c r="D10" s="89">
        <f t="shared" si="0"/>
        <v>13.868</v>
      </c>
      <c r="E10" s="92">
        <v>743.8</v>
      </c>
      <c r="F10" s="91">
        <f t="shared" si="1"/>
        <v>0.10315018399999999</v>
      </c>
      <c r="G10" s="52"/>
      <c r="H10" s="94">
        <f t="shared" ref="H10:H38" si="9">ROUND(ROUND(D10*0.995,3)*(E10/100000),4)</f>
        <v>0.1026</v>
      </c>
      <c r="I10" s="95">
        <f t="shared" si="2"/>
        <v>0.1011</v>
      </c>
      <c r="J10" s="97" t="str">
        <f t="shared" si="3"/>
        <v/>
      </c>
      <c r="K10" s="37"/>
      <c r="L10" s="98">
        <f t="shared" si="4"/>
        <v>0.1037</v>
      </c>
      <c r="M10" s="95">
        <f t="shared" si="5"/>
        <v>0.1052</v>
      </c>
      <c r="N10" s="97">
        <f t="shared" si="6"/>
        <v>0.10879999999999999</v>
      </c>
      <c r="O10" s="52"/>
      <c r="P10" s="101"/>
      <c r="Q10" s="89">
        <v>14.625</v>
      </c>
      <c r="R10" s="115" t="s">
        <v>13</v>
      </c>
      <c r="S10" s="52"/>
      <c r="T10" s="222" t="s">
        <v>38</v>
      </c>
      <c r="U10" s="94">
        <f t="shared" si="7"/>
        <v>0.1026</v>
      </c>
      <c r="V10" s="91">
        <f t="shared" si="8"/>
        <v>0.10879999999999999</v>
      </c>
    </row>
    <row r="11" spans="1:22" x14ac:dyDescent="0.25">
      <c r="A11" s="128">
        <v>42555</v>
      </c>
      <c r="B11" s="176">
        <v>13.45</v>
      </c>
      <c r="C11" s="173">
        <v>14.561999999999999</v>
      </c>
      <c r="D11" s="38">
        <f t="shared" si="0"/>
        <v>14.006</v>
      </c>
      <c r="E11" s="39">
        <v>744.1</v>
      </c>
      <c r="F11" s="47">
        <f>(D11*E11)/100000</f>
        <v>0.10421864600000001</v>
      </c>
      <c r="G11" s="52"/>
      <c r="H11" s="56">
        <f>ROUND(ROUND(D11*0.995,3)*(E11/100000),4)</f>
        <v>0.1037</v>
      </c>
      <c r="I11" s="37">
        <f t="shared" si="2"/>
        <v>0.1021</v>
      </c>
      <c r="J11" s="41" t="str">
        <f t="shared" si="3"/>
        <v/>
      </c>
      <c r="K11" s="37"/>
      <c r="L11" s="55">
        <f t="shared" si="4"/>
        <v>0.1047</v>
      </c>
      <c r="M11" s="37">
        <f t="shared" si="5"/>
        <v>0.10630000000000001</v>
      </c>
      <c r="N11" s="41">
        <f t="shared" si="6"/>
        <v>0.10920000000000001</v>
      </c>
      <c r="O11" s="222"/>
      <c r="P11" s="54"/>
      <c r="Q11" s="38">
        <v>14.675000000000001</v>
      </c>
      <c r="R11" s="116" t="s">
        <v>28</v>
      </c>
      <c r="S11" s="52"/>
      <c r="T11" s="222" t="s">
        <v>38</v>
      </c>
      <c r="U11" s="56">
        <f>IF(R11="Green zone",MIN(H11,J11),IF(T11="Upper",MIN(I11,J11),IF(T11="Lower",MIN(H11,J11))))</f>
        <v>0.1037</v>
      </c>
      <c r="V11" s="47">
        <f t="shared" si="8"/>
        <v>0.10920000000000001</v>
      </c>
    </row>
    <row r="12" spans="1:22" x14ac:dyDescent="0.25">
      <c r="A12" s="86">
        <v>42556</v>
      </c>
      <c r="B12" s="175">
        <v>13.875999999999999</v>
      </c>
      <c r="C12" s="172">
        <v>13.75</v>
      </c>
      <c r="D12" s="89">
        <f t="shared" si="0"/>
        <v>13.813000000000001</v>
      </c>
      <c r="E12" s="92">
        <v>743.99</v>
      </c>
      <c r="F12" s="91">
        <f t="shared" si="1"/>
        <v>0.1027673387</v>
      </c>
      <c r="G12" s="52"/>
      <c r="H12" s="94">
        <f t="shared" si="9"/>
        <v>0.1023</v>
      </c>
      <c r="I12" s="95">
        <f t="shared" si="2"/>
        <v>0.1007</v>
      </c>
      <c r="J12" s="97" t="str">
        <f t="shared" si="3"/>
        <v/>
      </c>
      <c r="K12" s="37"/>
      <c r="L12" s="98">
        <f t="shared" si="4"/>
        <v>0.1033</v>
      </c>
      <c r="M12" s="95">
        <f t="shared" si="5"/>
        <v>0.1048</v>
      </c>
      <c r="N12" s="97" t="str">
        <f t="shared" si="6"/>
        <v/>
      </c>
      <c r="O12" s="52"/>
      <c r="P12" s="101"/>
      <c r="Q12" s="89"/>
      <c r="R12" s="115" t="s">
        <v>13</v>
      </c>
      <c r="S12" s="52"/>
      <c r="T12" s="222"/>
      <c r="U12" s="94">
        <f t="shared" si="7"/>
        <v>0.1023</v>
      </c>
      <c r="V12" s="91">
        <f t="shared" si="8"/>
        <v>0.1033</v>
      </c>
    </row>
    <row r="13" spans="1:22" x14ac:dyDescent="0.25">
      <c r="A13" s="128">
        <v>42557</v>
      </c>
      <c r="B13" s="176">
        <v>13.734999999999999</v>
      </c>
      <c r="C13" s="173">
        <v>13.6</v>
      </c>
      <c r="D13" s="38">
        <f t="shared" si="0"/>
        <v>13.667999999999999</v>
      </c>
      <c r="E13" s="205">
        <v>744.11</v>
      </c>
      <c r="F13" s="47">
        <f t="shared" si="1"/>
        <v>0.1017049548</v>
      </c>
      <c r="G13" s="52"/>
      <c r="H13" s="56">
        <f t="shared" si="9"/>
        <v>0.1012</v>
      </c>
      <c r="I13" s="37">
        <f t="shared" si="2"/>
        <v>9.9699999999999997E-2</v>
      </c>
      <c r="J13" s="47" t="str">
        <f t="shared" si="3"/>
        <v/>
      </c>
      <c r="K13" s="37"/>
      <c r="L13" s="55">
        <f t="shared" si="4"/>
        <v>0.1022</v>
      </c>
      <c r="M13" s="37">
        <f t="shared" si="5"/>
        <v>0.1037</v>
      </c>
      <c r="N13" s="41" t="str">
        <f t="shared" si="6"/>
        <v/>
      </c>
      <c r="O13" s="222"/>
      <c r="P13" s="54"/>
      <c r="Q13" s="38"/>
      <c r="R13" s="116" t="s">
        <v>13</v>
      </c>
      <c r="S13" s="52"/>
      <c r="T13" s="222"/>
      <c r="U13" s="56">
        <f t="shared" si="7"/>
        <v>0.1012</v>
      </c>
      <c r="V13" s="47">
        <f t="shared" si="8"/>
        <v>0.1022</v>
      </c>
    </row>
    <row r="14" spans="1:22" x14ac:dyDescent="0.25">
      <c r="A14" s="86">
        <v>42558</v>
      </c>
      <c r="B14" s="175">
        <v>13.497999999999999</v>
      </c>
      <c r="C14" s="172">
        <v>13.65</v>
      </c>
      <c r="D14" s="89">
        <f t="shared" si="0"/>
        <v>13.574</v>
      </c>
      <c r="E14" s="92">
        <v>744.11</v>
      </c>
      <c r="F14" s="91">
        <f t="shared" si="1"/>
        <v>0.10100549139999999</v>
      </c>
      <c r="G14" s="52"/>
      <c r="H14" s="94">
        <f t="shared" si="9"/>
        <v>0.10050000000000001</v>
      </c>
      <c r="I14" s="95">
        <f t="shared" si="2"/>
        <v>9.9000000000000005E-2</v>
      </c>
      <c r="J14" s="97" t="str">
        <f>IF(ISNUMBER(P14),ROUND(ROUND(P14,3)*(E14/100000),4),"")</f>
        <v/>
      </c>
      <c r="K14" s="37"/>
      <c r="L14" s="98">
        <f t="shared" si="4"/>
        <v>0.10150000000000001</v>
      </c>
      <c r="M14" s="95">
        <f t="shared" si="5"/>
        <v>0.10299999999999999</v>
      </c>
      <c r="N14" s="97" t="str">
        <f t="shared" si="6"/>
        <v/>
      </c>
      <c r="O14" s="52"/>
      <c r="P14" s="101"/>
      <c r="Q14" s="89"/>
      <c r="R14" s="115" t="s">
        <v>13</v>
      </c>
      <c r="S14" s="52"/>
      <c r="T14" s="222"/>
      <c r="U14" s="94">
        <f t="shared" si="7"/>
        <v>0.10050000000000001</v>
      </c>
      <c r="V14" s="91">
        <f t="shared" si="8"/>
        <v>0.10150000000000001</v>
      </c>
    </row>
    <row r="15" spans="1:22" x14ac:dyDescent="0.25">
      <c r="A15" s="128">
        <v>42559</v>
      </c>
      <c r="B15" s="176">
        <v>13.673999999999999</v>
      </c>
      <c r="C15" s="173">
        <v>13.686</v>
      </c>
      <c r="D15" s="38">
        <f t="shared" si="0"/>
        <v>13.68</v>
      </c>
      <c r="E15" s="39">
        <v>744.12</v>
      </c>
      <c r="F15" s="47">
        <f t="shared" si="1"/>
        <v>0.10179561599999999</v>
      </c>
      <c r="G15" s="52"/>
      <c r="H15" s="56">
        <f t="shared" si="9"/>
        <v>0.1013</v>
      </c>
      <c r="I15" s="37">
        <f t="shared" si="2"/>
        <v>9.98E-2</v>
      </c>
      <c r="J15" s="41" t="str">
        <f t="shared" si="3"/>
        <v/>
      </c>
      <c r="K15" s="37"/>
      <c r="L15" s="55">
        <f t="shared" si="4"/>
        <v>0.1023</v>
      </c>
      <c r="M15" s="37">
        <f t="shared" si="5"/>
        <v>0.1038</v>
      </c>
      <c r="N15" s="41">
        <f t="shared" si="6"/>
        <v>0.10589999999999999</v>
      </c>
      <c r="O15" s="222"/>
      <c r="P15" s="54"/>
      <c r="Q15" s="38">
        <v>14.225</v>
      </c>
      <c r="R15" s="116" t="s">
        <v>13</v>
      </c>
      <c r="S15" s="52"/>
      <c r="T15" s="222"/>
      <c r="U15" s="56">
        <f t="shared" si="7"/>
        <v>0.1013</v>
      </c>
      <c r="V15" s="47">
        <f t="shared" si="8"/>
        <v>0.10589999999999999</v>
      </c>
    </row>
    <row r="16" spans="1:22" x14ac:dyDescent="0.25">
      <c r="A16" s="86">
        <v>42560</v>
      </c>
      <c r="B16" s="175">
        <v>13.43</v>
      </c>
      <c r="C16" s="172">
        <v>14.048999999999999</v>
      </c>
      <c r="D16" s="89">
        <f t="shared" si="0"/>
        <v>13.74</v>
      </c>
      <c r="E16" s="92">
        <v>744.12</v>
      </c>
      <c r="F16" s="91">
        <f t="shared" si="1"/>
        <v>0.10224208800000001</v>
      </c>
      <c r="G16" s="52"/>
      <c r="H16" s="94">
        <f t="shared" si="9"/>
        <v>0.1017</v>
      </c>
      <c r="I16" s="95">
        <f t="shared" si="2"/>
        <v>0.1002</v>
      </c>
      <c r="J16" s="97" t="str">
        <f t="shared" si="3"/>
        <v/>
      </c>
      <c r="K16" s="37"/>
      <c r="L16" s="98">
        <f t="shared" si="4"/>
        <v>0.1028</v>
      </c>
      <c r="M16" s="95">
        <f t="shared" si="5"/>
        <v>0.1043</v>
      </c>
      <c r="N16" s="97">
        <f t="shared" si="6"/>
        <v>0.10489999999999999</v>
      </c>
      <c r="O16" s="52"/>
      <c r="P16" s="101"/>
      <c r="Q16" s="89">
        <v>14.1</v>
      </c>
      <c r="R16" s="115" t="s">
        <v>13</v>
      </c>
      <c r="S16" s="52"/>
      <c r="T16" s="222"/>
      <c r="U16" s="94">
        <f t="shared" si="7"/>
        <v>0.1017</v>
      </c>
      <c r="V16" s="91">
        <f t="shared" si="8"/>
        <v>0.10489999999999999</v>
      </c>
    </row>
    <row r="17" spans="1:22" x14ac:dyDescent="0.25">
      <c r="A17" s="128">
        <v>42561</v>
      </c>
      <c r="B17" s="176">
        <v>13.428000000000001</v>
      </c>
      <c r="C17" s="173">
        <v>13.6</v>
      </c>
      <c r="D17" s="38">
        <f t="shared" si="0"/>
        <v>13.513999999999999</v>
      </c>
      <c r="E17" s="39">
        <v>744.12</v>
      </c>
      <c r="F17" s="47">
        <f t="shared" si="1"/>
        <v>0.10056037679999999</v>
      </c>
      <c r="G17" s="52"/>
      <c r="H17" s="56">
        <f t="shared" si="9"/>
        <v>0.10009999999999999</v>
      </c>
      <c r="I17" s="37">
        <f t="shared" si="2"/>
        <v>9.8599999999999993E-2</v>
      </c>
      <c r="J17" s="41" t="str">
        <f t="shared" si="3"/>
        <v/>
      </c>
      <c r="K17" s="37"/>
      <c r="L17" s="55">
        <f t="shared" si="4"/>
        <v>0.1011</v>
      </c>
      <c r="M17" s="37">
        <f t="shared" si="5"/>
        <v>0.1026</v>
      </c>
      <c r="N17" s="41" t="str">
        <f t="shared" si="6"/>
        <v/>
      </c>
      <c r="O17" s="222"/>
      <c r="P17" s="54"/>
      <c r="Q17" s="38"/>
      <c r="R17" s="116" t="s">
        <v>13</v>
      </c>
      <c r="S17" s="52"/>
      <c r="T17" s="222"/>
      <c r="U17" s="56">
        <f t="shared" si="7"/>
        <v>0.10009999999999999</v>
      </c>
      <c r="V17" s="47">
        <f t="shared" si="8"/>
        <v>0.1011</v>
      </c>
    </row>
    <row r="18" spans="1:22" x14ac:dyDescent="0.25">
      <c r="A18" s="86">
        <v>42562</v>
      </c>
      <c r="B18" s="175">
        <v>13.513</v>
      </c>
      <c r="C18" s="172">
        <v>13.515000000000001</v>
      </c>
      <c r="D18" s="89">
        <f t="shared" si="0"/>
        <v>13.513999999999999</v>
      </c>
      <c r="E18" s="92">
        <v>743.72</v>
      </c>
      <c r="F18" s="91">
        <f t="shared" si="1"/>
        <v>0.10050632079999999</v>
      </c>
      <c r="G18" s="52"/>
      <c r="H18" s="94">
        <f t="shared" si="9"/>
        <v>0.1</v>
      </c>
      <c r="I18" s="95">
        <f t="shared" si="2"/>
        <v>9.8500000000000004E-2</v>
      </c>
      <c r="J18" s="97" t="str">
        <f t="shared" si="3"/>
        <v/>
      </c>
      <c r="K18" s="37"/>
      <c r="L18" s="98">
        <f t="shared" si="4"/>
        <v>0.10100000000000001</v>
      </c>
      <c r="M18" s="95">
        <f t="shared" si="5"/>
        <v>0.10249999999999999</v>
      </c>
      <c r="N18" s="97" t="str">
        <f t="shared" si="6"/>
        <v/>
      </c>
      <c r="O18" s="52"/>
      <c r="P18" s="101"/>
      <c r="Q18" s="89"/>
      <c r="R18" s="115" t="s">
        <v>13</v>
      </c>
      <c r="S18" s="52"/>
      <c r="T18" s="222"/>
      <c r="U18" s="94">
        <f t="shared" si="7"/>
        <v>0.1</v>
      </c>
      <c r="V18" s="91">
        <f t="shared" si="8"/>
        <v>0.10100000000000001</v>
      </c>
    </row>
    <row r="19" spans="1:22" x14ac:dyDescent="0.25">
      <c r="A19" s="128">
        <v>42563</v>
      </c>
      <c r="B19" s="176">
        <v>13.452999999999999</v>
      </c>
      <c r="C19" s="173">
        <v>14.930999999999999</v>
      </c>
      <c r="D19" s="38">
        <f t="shared" si="0"/>
        <v>14.192</v>
      </c>
      <c r="E19" s="39">
        <v>743.78</v>
      </c>
      <c r="F19" s="47">
        <f t="shared" si="1"/>
        <v>0.1055572576</v>
      </c>
      <c r="G19" s="52"/>
      <c r="H19" s="56">
        <f t="shared" si="9"/>
        <v>0.105</v>
      </c>
      <c r="I19" s="37">
        <f t="shared" si="2"/>
        <v>0.10340000000000001</v>
      </c>
      <c r="J19" s="41" t="str">
        <f t="shared" si="3"/>
        <v/>
      </c>
      <c r="K19" s="37"/>
      <c r="L19" s="55">
        <f t="shared" si="4"/>
        <v>0.1061</v>
      </c>
      <c r="M19" s="37">
        <f t="shared" si="5"/>
        <v>0.1077</v>
      </c>
      <c r="N19" s="41">
        <f t="shared" si="6"/>
        <v>0.1129</v>
      </c>
      <c r="O19" s="222"/>
      <c r="P19" s="54"/>
      <c r="Q19" s="38">
        <v>15.175000000000001</v>
      </c>
      <c r="R19" s="116" t="s">
        <v>13</v>
      </c>
      <c r="S19" s="52"/>
      <c r="T19" s="222"/>
      <c r="U19" s="56">
        <f t="shared" si="7"/>
        <v>0.105</v>
      </c>
      <c r="V19" s="47">
        <f t="shared" si="8"/>
        <v>0.1129</v>
      </c>
    </row>
    <row r="20" spans="1:22" x14ac:dyDescent="0.25">
      <c r="A20" s="86">
        <v>42564</v>
      </c>
      <c r="B20" s="175">
        <v>13.667999999999999</v>
      </c>
      <c r="C20" s="172">
        <v>13.82</v>
      </c>
      <c r="D20" s="89">
        <f t="shared" si="0"/>
        <v>13.744</v>
      </c>
      <c r="E20" s="92">
        <v>743.78</v>
      </c>
      <c r="F20" s="91">
        <f t="shared" si="1"/>
        <v>0.1022251232</v>
      </c>
      <c r="G20" s="52"/>
      <c r="H20" s="94">
        <f t="shared" si="9"/>
        <v>0.1017</v>
      </c>
      <c r="I20" s="95">
        <f t="shared" si="2"/>
        <v>0.1002</v>
      </c>
      <c r="J20" s="97" t="str">
        <f t="shared" si="3"/>
        <v/>
      </c>
      <c r="K20" s="37"/>
      <c r="L20" s="98">
        <f t="shared" si="4"/>
        <v>0.1027</v>
      </c>
      <c r="M20" s="95">
        <f t="shared" si="5"/>
        <v>0.1043</v>
      </c>
      <c r="N20" s="97">
        <f t="shared" si="6"/>
        <v>0.1041</v>
      </c>
      <c r="O20" s="52"/>
      <c r="P20" s="101"/>
      <c r="Q20" s="89">
        <v>14</v>
      </c>
      <c r="R20" s="115" t="s">
        <v>13</v>
      </c>
      <c r="S20" s="52"/>
      <c r="T20" s="222"/>
      <c r="U20" s="94">
        <f t="shared" si="7"/>
        <v>0.1017</v>
      </c>
      <c r="V20" s="91">
        <f t="shared" si="8"/>
        <v>0.1041</v>
      </c>
    </row>
    <row r="21" spans="1:22" x14ac:dyDescent="0.25">
      <c r="A21" s="128">
        <v>42565</v>
      </c>
      <c r="B21" s="176">
        <v>13.664</v>
      </c>
      <c r="C21" s="173">
        <v>14</v>
      </c>
      <c r="D21" s="38">
        <f t="shared" si="0"/>
        <v>13.832000000000001</v>
      </c>
      <c r="E21" s="39">
        <v>743.78</v>
      </c>
      <c r="F21" s="47">
        <f t="shared" si="1"/>
        <v>0.1028796496</v>
      </c>
      <c r="G21" s="52"/>
      <c r="H21" s="56">
        <f t="shared" si="9"/>
        <v>0.1024</v>
      </c>
      <c r="I21" s="37">
        <f t="shared" si="2"/>
        <v>0.1008</v>
      </c>
      <c r="J21" s="41" t="str">
        <f t="shared" si="3"/>
        <v/>
      </c>
      <c r="K21" s="37"/>
      <c r="L21" s="55">
        <f t="shared" si="4"/>
        <v>0.10340000000000001</v>
      </c>
      <c r="M21" s="37">
        <f t="shared" si="5"/>
        <v>0.10489999999999999</v>
      </c>
      <c r="N21" s="41" t="str">
        <f t="shared" si="6"/>
        <v/>
      </c>
      <c r="O21" s="222"/>
      <c r="P21" s="54"/>
      <c r="Q21" s="38"/>
      <c r="R21" s="116" t="s">
        <v>13</v>
      </c>
      <c r="S21" s="52"/>
      <c r="T21" s="222"/>
      <c r="U21" s="56">
        <f t="shared" si="7"/>
        <v>0.1024</v>
      </c>
      <c r="V21" s="47">
        <f t="shared" si="8"/>
        <v>0.10340000000000001</v>
      </c>
    </row>
    <row r="22" spans="1:22" x14ac:dyDescent="0.25">
      <c r="A22" s="86">
        <v>42566</v>
      </c>
      <c r="B22" s="175">
        <v>13.595000000000001</v>
      </c>
      <c r="C22" s="172">
        <v>13.5</v>
      </c>
      <c r="D22" s="89">
        <f t="shared" si="0"/>
        <v>13.548</v>
      </c>
      <c r="E22" s="92">
        <v>743.75</v>
      </c>
      <c r="F22" s="91">
        <f t="shared" si="1"/>
        <v>0.10076325000000001</v>
      </c>
      <c r="G22" s="52"/>
      <c r="H22" s="94">
        <f t="shared" si="9"/>
        <v>0.1003</v>
      </c>
      <c r="I22" s="95">
        <f t="shared" si="2"/>
        <v>9.8699999999999996E-2</v>
      </c>
      <c r="J22" s="97" t="str">
        <f t="shared" si="3"/>
        <v/>
      </c>
      <c r="K22" s="37"/>
      <c r="L22" s="98">
        <f t="shared" si="4"/>
        <v>0.1013</v>
      </c>
      <c r="M22" s="95">
        <f t="shared" si="5"/>
        <v>0.1028</v>
      </c>
      <c r="N22" s="97" t="str">
        <f t="shared" si="6"/>
        <v/>
      </c>
      <c r="O22" s="52"/>
      <c r="P22" s="101"/>
      <c r="Q22" s="89"/>
      <c r="R22" s="115" t="s">
        <v>13</v>
      </c>
      <c r="S22" s="52"/>
      <c r="T22" s="222"/>
      <c r="U22" s="94">
        <f t="shared" si="7"/>
        <v>0.1003</v>
      </c>
      <c r="V22" s="91">
        <f t="shared" si="8"/>
        <v>0.1013</v>
      </c>
    </row>
    <row r="23" spans="1:22" x14ac:dyDescent="0.25">
      <c r="A23" s="128">
        <v>42567</v>
      </c>
      <c r="B23" s="176">
        <v>13.449</v>
      </c>
      <c r="C23" s="173">
        <v>13.393000000000001</v>
      </c>
      <c r="D23" s="38">
        <f t="shared" si="0"/>
        <v>13.420999999999999</v>
      </c>
      <c r="E23" s="39">
        <v>743.75</v>
      </c>
      <c r="F23" s="47">
        <f t="shared" si="1"/>
        <v>9.9818687500000003E-2</v>
      </c>
      <c r="G23" s="52"/>
      <c r="H23" s="56">
        <f t="shared" si="9"/>
        <v>9.9299999999999999E-2</v>
      </c>
      <c r="I23" s="37">
        <f t="shared" si="2"/>
        <v>9.7799999999999998E-2</v>
      </c>
      <c r="J23" s="41" t="str">
        <f t="shared" si="3"/>
        <v/>
      </c>
      <c r="K23" s="37"/>
      <c r="L23" s="55">
        <f t="shared" si="4"/>
        <v>0.1003</v>
      </c>
      <c r="M23" s="37">
        <f t="shared" si="5"/>
        <v>0.1018</v>
      </c>
      <c r="N23" s="41" t="str">
        <f t="shared" si="6"/>
        <v/>
      </c>
      <c r="O23" s="222"/>
      <c r="P23" s="54"/>
      <c r="Q23" s="38"/>
      <c r="R23" s="116" t="s">
        <v>13</v>
      </c>
      <c r="S23" s="52"/>
      <c r="T23" s="222"/>
      <c r="U23" s="56">
        <f t="shared" si="7"/>
        <v>9.9299999999999999E-2</v>
      </c>
      <c r="V23" s="47">
        <f t="shared" si="8"/>
        <v>0.1003</v>
      </c>
    </row>
    <row r="24" spans="1:22" x14ac:dyDescent="0.25">
      <c r="A24" s="86">
        <v>42568</v>
      </c>
      <c r="B24" s="175">
        <v>13.531000000000001</v>
      </c>
      <c r="C24" s="172">
        <v>13.574999999999999</v>
      </c>
      <c r="D24" s="89">
        <f t="shared" si="0"/>
        <v>13.553000000000001</v>
      </c>
      <c r="E24" s="92">
        <v>743.75</v>
      </c>
      <c r="F24" s="91">
        <f t="shared" si="1"/>
        <v>0.10080043750000001</v>
      </c>
      <c r="G24" s="52"/>
      <c r="H24" s="94">
        <f t="shared" si="9"/>
        <v>0.1003</v>
      </c>
      <c r="I24" s="95">
        <f t="shared" si="2"/>
        <v>9.8799999999999999E-2</v>
      </c>
      <c r="J24" s="97" t="str">
        <f t="shared" si="3"/>
        <v/>
      </c>
      <c r="K24" s="37"/>
      <c r="L24" s="98">
        <f t="shared" si="4"/>
        <v>0.1013</v>
      </c>
      <c r="M24" s="95">
        <f t="shared" si="5"/>
        <v>0.1028</v>
      </c>
      <c r="N24" s="97" t="str">
        <f t="shared" si="6"/>
        <v/>
      </c>
      <c r="O24" s="52"/>
      <c r="P24" s="101"/>
      <c r="Q24" s="89"/>
      <c r="R24" s="115" t="s">
        <v>13</v>
      </c>
      <c r="S24" s="52"/>
      <c r="T24" s="222"/>
      <c r="U24" s="94">
        <f t="shared" si="7"/>
        <v>0.1003</v>
      </c>
      <c r="V24" s="91">
        <f t="shared" si="8"/>
        <v>0.1013</v>
      </c>
    </row>
    <row r="25" spans="1:22" x14ac:dyDescent="0.25">
      <c r="A25" s="128">
        <v>42569</v>
      </c>
      <c r="B25" s="176">
        <v>13.423</v>
      </c>
      <c r="C25" s="173">
        <v>13.555</v>
      </c>
      <c r="D25" s="38">
        <f t="shared" si="0"/>
        <v>13.489000000000001</v>
      </c>
      <c r="E25" s="39">
        <v>743.87</v>
      </c>
      <c r="F25" s="47">
        <f t="shared" si="1"/>
        <v>0.1003406243</v>
      </c>
      <c r="G25" s="52"/>
      <c r="H25" s="56">
        <f t="shared" si="9"/>
        <v>9.98E-2</v>
      </c>
      <c r="I25" s="37">
        <f t="shared" si="2"/>
        <v>9.8299999999999998E-2</v>
      </c>
      <c r="J25" s="41" t="str">
        <f t="shared" si="3"/>
        <v/>
      </c>
      <c r="K25" s="37"/>
      <c r="L25" s="55">
        <f t="shared" si="4"/>
        <v>0.1008</v>
      </c>
      <c r="M25" s="37">
        <f t="shared" si="5"/>
        <v>0.1023</v>
      </c>
      <c r="N25" s="41" t="str">
        <f t="shared" si="6"/>
        <v/>
      </c>
      <c r="O25" s="222"/>
      <c r="P25" s="54"/>
      <c r="Q25" s="225"/>
      <c r="R25" s="226" t="s">
        <v>13</v>
      </c>
      <c r="S25" s="224"/>
      <c r="T25" s="222"/>
      <c r="U25" s="56">
        <f t="shared" si="7"/>
        <v>9.98E-2</v>
      </c>
      <c r="V25" s="47">
        <f t="shared" si="8"/>
        <v>0.1008</v>
      </c>
    </row>
    <row r="26" spans="1:22" x14ac:dyDescent="0.25">
      <c r="A26" s="86">
        <v>42570</v>
      </c>
      <c r="B26" s="175">
        <v>13.602</v>
      </c>
      <c r="C26" s="172">
        <v>15.281000000000001</v>
      </c>
      <c r="D26" s="89">
        <f t="shared" si="0"/>
        <v>14.442</v>
      </c>
      <c r="E26" s="92">
        <v>743.89</v>
      </c>
      <c r="F26" s="91">
        <f t="shared" si="1"/>
        <v>0.10743259379999999</v>
      </c>
      <c r="G26" s="52"/>
      <c r="H26" s="94">
        <f t="shared" si="9"/>
        <v>0.1069</v>
      </c>
      <c r="I26" s="95">
        <f t="shared" si="2"/>
        <v>0.1053</v>
      </c>
      <c r="J26" s="97" t="str">
        <f t="shared" si="3"/>
        <v/>
      </c>
      <c r="K26" s="37"/>
      <c r="L26" s="98">
        <f t="shared" si="4"/>
        <v>0.108</v>
      </c>
      <c r="M26" s="95">
        <f t="shared" si="5"/>
        <v>0.1096</v>
      </c>
      <c r="N26" s="97">
        <f t="shared" si="6"/>
        <v>0.11749999999999999</v>
      </c>
      <c r="O26" s="52"/>
      <c r="P26" s="101"/>
      <c r="Q26" s="89">
        <v>15.8</v>
      </c>
      <c r="R26" s="115" t="s">
        <v>13</v>
      </c>
      <c r="S26" s="52"/>
      <c r="T26" s="222"/>
      <c r="U26" s="94">
        <f t="shared" si="7"/>
        <v>0.1069</v>
      </c>
      <c r="V26" s="91">
        <f t="shared" si="8"/>
        <v>0.11749999999999999</v>
      </c>
    </row>
    <row r="27" spans="1:22" x14ac:dyDescent="0.25">
      <c r="A27" s="128">
        <v>42571</v>
      </c>
      <c r="B27" s="176">
        <v>13.582000000000001</v>
      </c>
      <c r="C27" s="173">
        <v>14.97</v>
      </c>
      <c r="D27" s="38">
        <f t="shared" si="0"/>
        <v>14.276</v>
      </c>
      <c r="E27" s="39">
        <v>743.84</v>
      </c>
      <c r="F27" s="47">
        <f t="shared" si="1"/>
        <v>0.1061905984</v>
      </c>
      <c r="G27" s="52"/>
      <c r="H27" s="56">
        <f t="shared" si="9"/>
        <v>0.1057</v>
      </c>
      <c r="I27" s="37">
        <f t="shared" si="2"/>
        <v>0.1041</v>
      </c>
      <c r="J27" s="41" t="str">
        <f t="shared" si="3"/>
        <v/>
      </c>
      <c r="K27" s="37"/>
      <c r="L27" s="55">
        <f t="shared" si="4"/>
        <v>0.1067</v>
      </c>
      <c r="M27" s="37">
        <f t="shared" si="5"/>
        <v>0.10829999999999999</v>
      </c>
      <c r="N27" s="41">
        <f t="shared" si="6"/>
        <v>0.11310000000000001</v>
      </c>
      <c r="O27" s="222"/>
      <c r="P27" s="54"/>
      <c r="Q27" s="38">
        <v>15.2</v>
      </c>
      <c r="R27" s="116" t="s">
        <v>28</v>
      </c>
      <c r="S27" s="52"/>
      <c r="T27" s="222" t="s">
        <v>38</v>
      </c>
      <c r="U27" s="56">
        <f t="shared" si="7"/>
        <v>0.1057</v>
      </c>
      <c r="V27" s="47">
        <f t="shared" si="8"/>
        <v>0.11310000000000001</v>
      </c>
    </row>
    <row r="28" spans="1:22" x14ac:dyDescent="0.25">
      <c r="A28" s="86">
        <v>42572</v>
      </c>
      <c r="B28" s="175">
        <v>13.7</v>
      </c>
      <c r="C28" s="172">
        <v>14.93</v>
      </c>
      <c r="D28" s="89">
        <f t="shared" si="0"/>
        <v>14.315</v>
      </c>
      <c r="E28" s="92">
        <v>743.9</v>
      </c>
      <c r="F28" s="91">
        <f t="shared" si="1"/>
        <v>0.106489285</v>
      </c>
      <c r="G28" s="52"/>
      <c r="H28" s="94">
        <f t="shared" si="9"/>
        <v>0.106</v>
      </c>
      <c r="I28" s="95">
        <f t="shared" si="2"/>
        <v>0.10440000000000001</v>
      </c>
      <c r="J28" s="97" t="str">
        <f t="shared" si="3"/>
        <v/>
      </c>
      <c r="K28" s="37"/>
      <c r="L28" s="98">
        <f t="shared" si="4"/>
        <v>0.107</v>
      </c>
      <c r="M28" s="95">
        <f t="shared" si="5"/>
        <v>0.1086</v>
      </c>
      <c r="N28" s="97">
        <f t="shared" si="6"/>
        <v>0.1134</v>
      </c>
      <c r="O28" s="52"/>
      <c r="P28" s="101"/>
      <c r="Q28" s="89">
        <v>15.25</v>
      </c>
      <c r="R28" s="115" t="s">
        <v>13</v>
      </c>
      <c r="S28" s="52"/>
      <c r="T28" s="222"/>
      <c r="U28" s="94">
        <f t="shared" si="7"/>
        <v>0.106</v>
      </c>
      <c r="V28" s="91">
        <f t="shared" si="8"/>
        <v>0.1134</v>
      </c>
    </row>
    <row r="29" spans="1:22" x14ac:dyDescent="0.25">
      <c r="A29" s="128">
        <v>42573</v>
      </c>
      <c r="B29" s="176">
        <v>14.2</v>
      </c>
      <c r="C29" s="173">
        <v>14.38</v>
      </c>
      <c r="D29" s="38">
        <f t="shared" si="0"/>
        <v>14.29</v>
      </c>
      <c r="E29" s="39">
        <v>743.9</v>
      </c>
      <c r="F29" s="47">
        <f t="shared" si="1"/>
        <v>0.10630330999999998</v>
      </c>
      <c r="G29" s="52"/>
      <c r="H29" s="56">
        <f t="shared" si="9"/>
        <v>0.10580000000000001</v>
      </c>
      <c r="I29" s="37">
        <f t="shared" si="2"/>
        <v>0.1042</v>
      </c>
      <c r="J29" s="41" t="str">
        <f t="shared" si="3"/>
        <v/>
      </c>
      <c r="K29" s="37"/>
      <c r="L29" s="55">
        <f t="shared" si="4"/>
        <v>0.10680000000000001</v>
      </c>
      <c r="M29" s="37">
        <f t="shared" si="5"/>
        <v>0.1084</v>
      </c>
      <c r="N29" s="41" t="str">
        <f t="shared" si="6"/>
        <v/>
      </c>
      <c r="O29" s="222"/>
      <c r="P29" s="54"/>
      <c r="Q29" s="38"/>
      <c r="R29" s="116" t="s">
        <v>13</v>
      </c>
      <c r="S29" s="52"/>
      <c r="T29" s="222"/>
      <c r="U29" s="56">
        <f t="shared" si="7"/>
        <v>0.10580000000000001</v>
      </c>
      <c r="V29" s="47">
        <f t="shared" si="8"/>
        <v>0.10680000000000001</v>
      </c>
    </row>
    <row r="30" spans="1:22" x14ac:dyDescent="0.25">
      <c r="A30" s="86">
        <v>42574</v>
      </c>
      <c r="B30" s="175">
        <v>14.125</v>
      </c>
      <c r="C30" s="172">
        <v>15.034000000000001</v>
      </c>
      <c r="D30" s="89">
        <f t="shared" si="0"/>
        <v>14.58</v>
      </c>
      <c r="E30" s="92">
        <v>743.9</v>
      </c>
      <c r="F30" s="91">
        <f t="shared" si="1"/>
        <v>0.10846061999999999</v>
      </c>
      <c r="G30" s="52"/>
      <c r="H30" s="94">
        <f t="shared" si="9"/>
        <v>0.1079</v>
      </c>
      <c r="I30" s="95">
        <f t="shared" si="2"/>
        <v>0.10630000000000001</v>
      </c>
      <c r="J30" s="97" t="str">
        <f t="shared" si="3"/>
        <v/>
      </c>
      <c r="K30" s="37"/>
      <c r="L30" s="98">
        <f t="shared" si="4"/>
        <v>0.109</v>
      </c>
      <c r="M30" s="95">
        <f t="shared" si="5"/>
        <v>0.1106</v>
      </c>
      <c r="N30" s="97">
        <f t="shared" si="6"/>
        <v>0.11509999999999999</v>
      </c>
      <c r="O30" s="52"/>
      <c r="P30" s="101"/>
      <c r="Q30" s="89">
        <v>15.475</v>
      </c>
      <c r="R30" s="115" t="s">
        <v>13</v>
      </c>
      <c r="S30" s="52"/>
      <c r="T30" s="222"/>
      <c r="U30" s="94">
        <f t="shared" si="7"/>
        <v>0.1079</v>
      </c>
      <c r="V30" s="91">
        <f t="shared" si="8"/>
        <v>0.11509999999999999</v>
      </c>
    </row>
    <row r="31" spans="1:22" x14ac:dyDescent="0.25">
      <c r="A31" s="128">
        <v>42575</v>
      </c>
      <c r="B31" s="176">
        <v>14.125999999999999</v>
      </c>
      <c r="C31" s="173">
        <v>14.2</v>
      </c>
      <c r="D31" s="38">
        <f t="shared" si="0"/>
        <v>14.163</v>
      </c>
      <c r="E31" s="39">
        <v>743.9</v>
      </c>
      <c r="F31" s="47">
        <f t="shared" si="1"/>
        <v>0.10535855700000001</v>
      </c>
      <c r="G31" s="52"/>
      <c r="H31" s="56">
        <f t="shared" si="9"/>
        <v>0.1048</v>
      </c>
      <c r="I31" s="37">
        <f t="shared" si="2"/>
        <v>0.1033</v>
      </c>
      <c r="J31" s="41" t="str">
        <f t="shared" si="3"/>
        <v/>
      </c>
      <c r="K31" s="37"/>
      <c r="L31" s="55">
        <f t="shared" si="4"/>
        <v>0.10589999999999999</v>
      </c>
      <c r="M31" s="37">
        <f t="shared" si="5"/>
        <v>0.1075</v>
      </c>
      <c r="N31" s="41" t="str">
        <f t="shared" si="6"/>
        <v/>
      </c>
      <c r="O31" s="222"/>
      <c r="P31" s="54"/>
      <c r="Q31" s="38"/>
      <c r="R31" s="116" t="s">
        <v>13</v>
      </c>
      <c r="S31" s="52"/>
      <c r="T31" s="222"/>
      <c r="U31" s="56">
        <f t="shared" si="7"/>
        <v>0.1048</v>
      </c>
      <c r="V31" s="47">
        <f t="shared" si="8"/>
        <v>0.10589999999999999</v>
      </c>
    </row>
    <row r="32" spans="1:22" x14ac:dyDescent="0.25">
      <c r="A32" s="86">
        <v>42576</v>
      </c>
      <c r="B32" s="175">
        <v>14.103999999999999</v>
      </c>
      <c r="C32" s="172">
        <v>14.167999999999999</v>
      </c>
      <c r="D32" s="89">
        <f t="shared" si="0"/>
        <v>14.135999999999999</v>
      </c>
      <c r="E32" s="92">
        <v>743.93</v>
      </c>
      <c r="F32" s="91">
        <f t="shared" si="1"/>
        <v>0.10516194479999998</v>
      </c>
      <c r="G32" s="52"/>
      <c r="H32" s="94">
        <f t="shared" si="9"/>
        <v>0.1046</v>
      </c>
      <c r="I32" s="95">
        <f t="shared" si="2"/>
        <v>0.1031</v>
      </c>
      <c r="J32" s="97" t="str">
        <f t="shared" si="3"/>
        <v/>
      </c>
      <c r="K32" s="37"/>
      <c r="L32" s="98">
        <f t="shared" si="4"/>
        <v>0.1057</v>
      </c>
      <c r="M32" s="95">
        <f t="shared" si="5"/>
        <v>0.10730000000000001</v>
      </c>
      <c r="N32" s="97">
        <f t="shared" si="6"/>
        <v>0.10920000000000001</v>
      </c>
      <c r="O32" s="52"/>
      <c r="P32" s="101"/>
      <c r="Q32" s="89">
        <v>14.675000000000001</v>
      </c>
      <c r="R32" s="115" t="s">
        <v>13</v>
      </c>
      <c r="S32" s="52"/>
      <c r="T32" s="222"/>
      <c r="U32" s="94">
        <f t="shared" si="7"/>
        <v>0.1046</v>
      </c>
      <c r="V32" s="91">
        <f t="shared" si="8"/>
        <v>0.10920000000000001</v>
      </c>
    </row>
    <row r="33" spans="1:22" x14ac:dyDescent="0.25">
      <c r="A33" s="128">
        <v>42577</v>
      </c>
      <c r="B33" s="176">
        <v>14.342000000000001</v>
      </c>
      <c r="C33" s="173">
        <v>14.3</v>
      </c>
      <c r="D33" s="38">
        <f t="shared" si="0"/>
        <v>14.321</v>
      </c>
      <c r="E33" s="39">
        <v>743.93</v>
      </c>
      <c r="F33" s="47">
        <f t="shared" si="1"/>
        <v>0.10653821529999999</v>
      </c>
      <c r="G33" s="52"/>
      <c r="H33" s="56">
        <f t="shared" si="9"/>
        <v>0.106</v>
      </c>
      <c r="I33" s="37">
        <f t="shared" si="2"/>
        <v>0.10440000000000001</v>
      </c>
      <c r="J33" s="41" t="str">
        <f t="shared" si="3"/>
        <v/>
      </c>
      <c r="K33" s="37"/>
      <c r="L33" s="55">
        <f t="shared" si="4"/>
        <v>0.1071</v>
      </c>
      <c r="M33" s="37">
        <f t="shared" si="5"/>
        <v>0.1087</v>
      </c>
      <c r="N33" s="41" t="str">
        <f t="shared" si="6"/>
        <v/>
      </c>
      <c r="O33" s="52"/>
      <c r="P33" s="54"/>
      <c r="Q33" s="38"/>
      <c r="R33" s="116" t="s">
        <v>13</v>
      </c>
      <c r="S33" s="52"/>
      <c r="T33" s="222"/>
      <c r="U33" s="56">
        <f t="shared" si="7"/>
        <v>0.106</v>
      </c>
      <c r="V33" s="47">
        <f t="shared" si="8"/>
        <v>0.1071</v>
      </c>
    </row>
    <row r="34" spans="1:22" x14ac:dyDescent="0.25">
      <c r="A34" s="86">
        <v>42578</v>
      </c>
      <c r="B34" s="175">
        <v>13.945</v>
      </c>
      <c r="C34" s="172">
        <v>13.525</v>
      </c>
      <c r="D34" s="89">
        <f t="shared" si="0"/>
        <v>13.734999999999999</v>
      </c>
      <c r="E34" s="92">
        <v>743.92</v>
      </c>
      <c r="F34" s="91">
        <f t="shared" si="1"/>
        <v>0.10217741199999998</v>
      </c>
      <c r="G34" s="52"/>
      <c r="H34" s="94">
        <f t="shared" si="9"/>
        <v>0.1017</v>
      </c>
      <c r="I34" s="95">
        <f t="shared" si="2"/>
        <v>0.10009999999999999</v>
      </c>
      <c r="J34" s="97" t="str">
        <f t="shared" si="3"/>
        <v/>
      </c>
      <c r="K34" s="37"/>
      <c r="L34" s="98">
        <f t="shared" si="4"/>
        <v>0.1027</v>
      </c>
      <c r="M34" s="95">
        <f t="shared" si="5"/>
        <v>0.1042</v>
      </c>
      <c r="N34" s="97" t="str">
        <f t="shared" si="6"/>
        <v/>
      </c>
      <c r="O34" s="52"/>
      <c r="P34" s="101"/>
      <c r="Q34" s="89"/>
      <c r="R34" s="115" t="s">
        <v>13</v>
      </c>
      <c r="S34" s="52"/>
      <c r="T34" s="222"/>
      <c r="U34" s="94">
        <f t="shared" si="7"/>
        <v>0.1017</v>
      </c>
      <c r="V34" s="91">
        <f t="shared" si="8"/>
        <v>0.1027</v>
      </c>
    </row>
    <row r="35" spans="1:22" x14ac:dyDescent="0.25">
      <c r="A35" s="128">
        <v>42579</v>
      </c>
      <c r="B35" s="176">
        <v>13.678000000000001</v>
      </c>
      <c r="C35" s="173">
        <v>13.475</v>
      </c>
      <c r="D35" s="38">
        <f t="shared" si="0"/>
        <v>13.577</v>
      </c>
      <c r="E35" s="39">
        <v>743.98</v>
      </c>
      <c r="F35" s="47">
        <f t="shared" si="1"/>
        <v>0.10101016460000001</v>
      </c>
      <c r="G35" s="52"/>
      <c r="H35" s="56">
        <f t="shared" si="9"/>
        <v>0.10050000000000001</v>
      </c>
      <c r="I35" s="37">
        <f t="shared" si="2"/>
        <v>9.9000000000000005E-2</v>
      </c>
      <c r="J35" s="41" t="str">
        <f t="shared" si="3"/>
        <v/>
      </c>
      <c r="K35" s="37"/>
      <c r="L35" s="55">
        <f t="shared" si="4"/>
        <v>0.10150000000000001</v>
      </c>
      <c r="M35" s="37">
        <f t="shared" si="5"/>
        <v>0.10299999999999999</v>
      </c>
      <c r="N35" s="41" t="str">
        <f t="shared" si="6"/>
        <v/>
      </c>
      <c r="O35" s="52"/>
      <c r="P35" s="54"/>
      <c r="Q35" s="38"/>
      <c r="R35" s="116" t="s">
        <v>13</v>
      </c>
      <c r="S35" s="52"/>
      <c r="T35" s="222"/>
      <c r="U35" s="56">
        <f t="shared" si="7"/>
        <v>0.10050000000000001</v>
      </c>
      <c r="V35" s="47">
        <f t="shared" si="8"/>
        <v>0.10150000000000001</v>
      </c>
    </row>
    <row r="36" spans="1:22" x14ac:dyDescent="0.25">
      <c r="A36" s="86">
        <v>42580</v>
      </c>
      <c r="B36" s="175">
        <v>13.532999999999999</v>
      </c>
      <c r="C36" s="172">
        <v>13.193</v>
      </c>
      <c r="D36" s="89">
        <f t="shared" si="0"/>
        <v>13.363</v>
      </c>
      <c r="E36" s="92">
        <v>743.74</v>
      </c>
      <c r="F36" s="91">
        <f t="shared" si="1"/>
        <v>9.9385976200000004E-2</v>
      </c>
      <c r="G36" s="52"/>
      <c r="H36" s="94">
        <f t="shared" si="9"/>
        <v>9.8900000000000002E-2</v>
      </c>
      <c r="I36" s="95">
        <f t="shared" si="2"/>
        <v>9.74E-2</v>
      </c>
      <c r="J36" s="97">
        <f t="shared" si="3"/>
        <v>9.7600000000000006E-2</v>
      </c>
      <c r="K36" s="37"/>
      <c r="L36" s="98">
        <f t="shared" si="4"/>
        <v>9.9900000000000003E-2</v>
      </c>
      <c r="M36" s="95">
        <f t="shared" si="5"/>
        <v>0.1014</v>
      </c>
      <c r="N36" s="97" t="str">
        <f t="shared" si="6"/>
        <v/>
      </c>
      <c r="O36" s="52"/>
      <c r="P36" s="101">
        <v>13.125</v>
      </c>
      <c r="Q36" s="89"/>
      <c r="R36" s="115" t="s">
        <v>13</v>
      </c>
      <c r="S36" s="52"/>
      <c r="T36" s="222"/>
      <c r="U36" s="94">
        <f t="shared" si="7"/>
        <v>9.7600000000000006E-2</v>
      </c>
      <c r="V36" s="91">
        <f t="shared" si="8"/>
        <v>9.9900000000000003E-2</v>
      </c>
    </row>
    <row r="37" spans="1:22" x14ac:dyDescent="0.25">
      <c r="A37" s="128">
        <v>42581</v>
      </c>
      <c r="B37" s="176">
        <v>13.185</v>
      </c>
      <c r="C37" s="173">
        <v>13.193</v>
      </c>
      <c r="D37" s="38">
        <f t="shared" si="0"/>
        <v>13.189</v>
      </c>
      <c r="E37" s="39">
        <v>743.74</v>
      </c>
      <c r="F37" s="47">
        <f t="shared" si="1"/>
        <v>9.8091868599999993E-2</v>
      </c>
      <c r="G37" s="52"/>
      <c r="H37" s="56">
        <f t="shared" si="9"/>
        <v>9.7600000000000006E-2</v>
      </c>
      <c r="I37" s="37">
        <f t="shared" si="2"/>
        <v>9.6100000000000005E-2</v>
      </c>
      <c r="J37" s="41" t="str">
        <f t="shared" si="3"/>
        <v/>
      </c>
      <c r="K37" s="37"/>
      <c r="L37" s="55">
        <f t="shared" si="4"/>
        <v>9.8599999999999993E-2</v>
      </c>
      <c r="M37" s="37">
        <f t="shared" si="5"/>
        <v>0.10009999999999999</v>
      </c>
      <c r="N37" s="41" t="str">
        <f t="shared" si="6"/>
        <v/>
      </c>
      <c r="O37" s="52"/>
      <c r="P37" s="54"/>
      <c r="Q37" s="38"/>
      <c r="R37" s="116" t="s">
        <v>13</v>
      </c>
      <c r="S37" s="52"/>
      <c r="T37" s="222"/>
      <c r="U37" s="56">
        <f t="shared" si="7"/>
        <v>9.7600000000000006E-2</v>
      </c>
      <c r="V37" s="47">
        <f t="shared" si="8"/>
        <v>9.8599999999999993E-2</v>
      </c>
    </row>
    <row r="38" spans="1:22" ht="15.75" thickBot="1" x14ac:dyDescent="0.3">
      <c r="A38" s="131">
        <v>42582</v>
      </c>
      <c r="B38" s="233">
        <v>13.186</v>
      </c>
      <c r="C38" s="189">
        <v>12.75</v>
      </c>
      <c r="D38" s="134">
        <f t="shared" si="0"/>
        <v>12.968</v>
      </c>
      <c r="E38" s="135">
        <v>743.74</v>
      </c>
      <c r="F38" s="136">
        <f t="shared" si="1"/>
        <v>9.6448203200000013E-2</v>
      </c>
      <c r="G38" s="52"/>
      <c r="H38" s="140">
        <f t="shared" si="9"/>
        <v>9.6000000000000002E-2</v>
      </c>
      <c r="I38" s="141">
        <f t="shared" si="2"/>
        <v>9.4500000000000001E-2</v>
      </c>
      <c r="J38" s="142" t="str">
        <f t="shared" si="3"/>
        <v/>
      </c>
      <c r="K38" s="37"/>
      <c r="L38" s="145">
        <f t="shared" si="4"/>
        <v>9.69E-2</v>
      </c>
      <c r="M38" s="141">
        <f t="shared" si="5"/>
        <v>9.8400000000000001E-2</v>
      </c>
      <c r="N38" s="142" t="str">
        <f t="shared" si="6"/>
        <v/>
      </c>
      <c r="O38" s="52"/>
      <c r="P38" s="190"/>
      <c r="Q38" s="134"/>
      <c r="R38" s="149" t="s">
        <v>28</v>
      </c>
      <c r="S38" s="52"/>
      <c r="T38" s="222" t="s">
        <v>31</v>
      </c>
      <c r="U38" s="140">
        <f>IF(R38="Green zone",MIN(H38,J38),IF(T38="Upper",MIN(I38,J38),IF(T38="Lower",MIN(J20H38,J38))))</f>
        <v>9.4500000000000001E-2</v>
      </c>
      <c r="V38" s="136">
        <f t="shared" si="8"/>
        <v>9.69E-2</v>
      </c>
    </row>
    <row r="39" spans="1:22" x14ac:dyDescent="0.25">
      <c r="A39" s="65" t="s">
        <v>47</v>
      </c>
      <c r="B39" s="39"/>
      <c r="C39" s="39"/>
      <c r="D39" s="37"/>
      <c r="E39" s="39"/>
      <c r="F39" s="37">
        <f>ROUND(SUM(F8:F38)/31,4)</f>
        <v>0.1028</v>
      </c>
      <c r="G39" s="35"/>
      <c r="H39" s="50"/>
      <c r="I39" s="38"/>
      <c r="J39" s="36"/>
      <c r="K39" s="38"/>
      <c r="L39" s="38"/>
      <c r="M39" s="38"/>
      <c r="N39" s="36"/>
      <c r="O39" s="1"/>
      <c r="P39" s="36"/>
      <c r="Q39" s="36"/>
      <c r="R39" s="35"/>
      <c r="S39" s="35"/>
      <c r="T39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workbookViewId="0">
      <selection activeCell="F20" sqref="F20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7" max="7" width="9.140625" customWidth="1"/>
    <col min="8" max="8" width="12.42578125" customWidth="1"/>
    <col min="9" max="9" width="12.140625" customWidth="1"/>
    <col min="10" max="10" width="13.5703125" customWidth="1"/>
    <col min="11" max="11" width="9.140625" customWidth="1"/>
    <col min="12" max="12" width="12.5703125" customWidth="1"/>
    <col min="13" max="13" width="11.42578125" customWidth="1"/>
    <col min="14" max="14" width="12.42578125" customWidth="1"/>
    <col min="15" max="15" width="9.140625" customWidth="1"/>
    <col min="16" max="16" width="13.42578125" customWidth="1"/>
    <col min="17" max="17" width="14.28515625" customWidth="1"/>
    <col min="18" max="18" width="13.7109375" customWidth="1"/>
    <col min="19" max="19" width="9" customWidth="1"/>
    <col min="20" max="20" width="9.140625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60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288" t="s">
        <v>1</v>
      </c>
      <c r="C6" s="289" t="s">
        <v>2</v>
      </c>
      <c r="D6" s="289" t="s">
        <v>6</v>
      </c>
      <c r="E6" s="289" t="s">
        <v>8</v>
      </c>
      <c r="F6" s="290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291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50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95">
        <v>42522</v>
      </c>
      <c r="B8" s="228">
        <v>13.705</v>
      </c>
      <c r="C8" s="209">
        <v>13.525</v>
      </c>
      <c r="D8" s="210">
        <f t="shared" ref="D8:D37" si="0">ROUND((B8+C8)/2,3)</f>
        <v>13.615</v>
      </c>
      <c r="E8" s="211">
        <v>743.85</v>
      </c>
      <c r="F8" s="212">
        <f t="shared" ref="F8:F37" si="1">(D8*E8)/100000</f>
        <v>0.10127517750000001</v>
      </c>
      <c r="G8" s="52"/>
      <c r="H8" s="214">
        <f>ROUND(ROUND(D8*0.995,3)*(E8/100000),4)</f>
        <v>0.1008</v>
      </c>
      <c r="I8" s="215">
        <f t="shared" ref="I8:I37" si="2">ROUND(ROUND(D8*0.98,3)*(E8/100000),4)</f>
        <v>9.9299999999999999E-2</v>
      </c>
      <c r="J8" s="216" t="str">
        <f t="shared" ref="J8:J35" si="3">IF(ISNUMBER(P8),ROUND(ROUND(P8,3)*(E8/100000),4),"")</f>
        <v/>
      </c>
      <c r="K8" s="37"/>
      <c r="L8" s="217">
        <f t="shared" ref="L8:L37" si="4">ROUND(ROUND(D8*1.005,3)*(E8/100000),4)</f>
        <v>0.1018</v>
      </c>
      <c r="M8" s="215">
        <f t="shared" ref="M8:M37" si="5">ROUND(ROUND(D8*1.02,3)*(E8/100000),4)</f>
        <v>0.1033</v>
      </c>
      <c r="N8" s="218" t="str">
        <f t="shared" ref="N8:N37" si="6">IF(ISNUMBER(Q8),ROUND(ROUND(Q8,3)*(E8/100000),4),"")</f>
        <v/>
      </c>
      <c r="O8" s="52"/>
      <c r="P8" s="219"/>
      <c r="Q8" s="220"/>
      <c r="R8" s="221" t="s">
        <v>13</v>
      </c>
      <c r="S8" s="52"/>
      <c r="T8" s="222"/>
      <c r="U8" s="214">
        <f>IF(R8="Green zone",MIN(H8,J8),IF(T8="Upper",MIN(I8,J8),IF(T8="Lower",MIN(H8,J8))))</f>
        <v>0.1008</v>
      </c>
      <c r="V8" s="212">
        <f>IF(R8="Green zone",MAX(L8,N8),IF(T8="Upper",MAX(L8,N8),IF(T8="Lower",MAX(M8,N8))))</f>
        <v>0.1018</v>
      </c>
    </row>
    <row r="9" spans="1:22" x14ac:dyDescent="0.25">
      <c r="A9" s="293">
        <v>42523</v>
      </c>
      <c r="B9" s="176">
        <v>13.625</v>
      </c>
      <c r="C9" s="203">
        <v>13.75</v>
      </c>
      <c r="D9" s="38">
        <f t="shared" si="0"/>
        <v>13.688000000000001</v>
      </c>
      <c r="E9" s="39">
        <v>743.83</v>
      </c>
      <c r="F9" s="47">
        <f>(D9*E9)/100000</f>
        <v>0.10181545040000001</v>
      </c>
      <c r="G9" s="52"/>
      <c r="H9" s="56">
        <f>ROUND(ROUND(D9*0.995,3)*(E9/100000),4)</f>
        <v>0.1013</v>
      </c>
      <c r="I9" s="37">
        <f t="shared" si="2"/>
        <v>9.98E-2</v>
      </c>
      <c r="J9" s="204" t="str">
        <f t="shared" si="3"/>
        <v/>
      </c>
      <c r="K9" s="37"/>
      <c r="L9" s="55">
        <f t="shared" si="4"/>
        <v>0.1023</v>
      </c>
      <c r="M9" s="37">
        <f t="shared" si="5"/>
        <v>0.10390000000000001</v>
      </c>
      <c r="N9" s="41" t="str">
        <f t="shared" si="6"/>
        <v/>
      </c>
      <c r="O9" s="222"/>
      <c r="P9" s="227"/>
      <c r="Q9" s="74"/>
      <c r="R9" s="116" t="s">
        <v>13</v>
      </c>
      <c r="S9" s="52"/>
      <c r="T9" s="222"/>
      <c r="U9" s="56">
        <f t="shared" ref="U9:U37" si="7">IF(R9="Green zone",MIN(H9,J9),IF(T9="Upper",MIN(I9,J9),IF(T9="Lower",MIN(H9,J9))))</f>
        <v>0.1013</v>
      </c>
      <c r="V9" s="47">
        <f t="shared" ref="V9:V37" si="8">IF(R9="Green zone",MAX(L9,N9),IF(T9="Upper",MAX(L9,N9),IF(T9="Lower",MAX(M9,N9))))</f>
        <v>0.1023</v>
      </c>
    </row>
    <row r="10" spans="1:22" x14ac:dyDescent="0.25">
      <c r="A10" s="296">
        <v>42524</v>
      </c>
      <c r="B10" s="175">
        <v>14.077</v>
      </c>
      <c r="C10" s="172">
        <v>14.474</v>
      </c>
      <c r="D10" s="89">
        <f t="shared" si="0"/>
        <v>14.276</v>
      </c>
      <c r="E10" s="92">
        <v>743.82</v>
      </c>
      <c r="F10" s="91">
        <f t="shared" si="1"/>
        <v>0.1061877432</v>
      </c>
      <c r="G10" s="52"/>
      <c r="H10" s="94">
        <f t="shared" ref="H10:H37" si="9">ROUND(ROUND(D10*0.995,3)*(E10/100000),4)</f>
        <v>0.1057</v>
      </c>
      <c r="I10" s="95">
        <f t="shared" si="2"/>
        <v>0.1041</v>
      </c>
      <c r="J10" s="97" t="str">
        <f>IF(ISNUMBER(P10),ROUND(ROUND(P10,3)*(E10/100000),4),"")</f>
        <v/>
      </c>
      <c r="K10" s="37"/>
      <c r="L10" s="98">
        <f t="shared" si="4"/>
        <v>0.1067</v>
      </c>
      <c r="M10" s="95">
        <f t="shared" si="5"/>
        <v>0.10829999999999999</v>
      </c>
      <c r="N10" s="97">
        <f t="shared" si="6"/>
        <v>0.1084</v>
      </c>
      <c r="O10" s="52"/>
      <c r="P10" s="101"/>
      <c r="Q10" s="89">
        <v>14.574999999999999</v>
      </c>
      <c r="R10" s="115" t="s">
        <v>13</v>
      </c>
      <c r="S10" s="52"/>
      <c r="T10" s="222"/>
      <c r="U10" s="94">
        <f t="shared" si="7"/>
        <v>0.1057</v>
      </c>
      <c r="V10" s="91">
        <f t="shared" si="8"/>
        <v>0.1084</v>
      </c>
    </row>
    <row r="11" spans="1:22" x14ac:dyDescent="0.25">
      <c r="A11" s="293">
        <v>42525</v>
      </c>
      <c r="B11" s="176">
        <v>13.795999999999999</v>
      </c>
      <c r="C11" s="173">
        <v>13.5</v>
      </c>
      <c r="D11" s="38">
        <f t="shared" si="0"/>
        <v>13.648</v>
      </c>
      <c r="E11" s="39">
        <v>743.82</v>
      </c>
      <c r="F11" s="47">
        <f>(D11*E11)/100000</f>
        <v>0.1015165536</v>
      </c>
      <c r="G11" s="52"/>
      <c r="H11" s="56">
        <f>ROUND(ROUND(D11*0.995,3)*(E11/100000),4)</f>
        <v>0.10100000000000001</v>
      </c>
      <c r="I11" s="37">
        <f t="shared" si="2"/>
        <v>9.9500000000000005E-2</v>
      </c>
      <c r="J11" s="41" t="str">
        <f t="shared" si="3"/>
        <v/>
      </c>
      <c r="K11" s="37"/>
      <c r="L11" s="55">
        <f t="shared" si="4"/>
        <v>0.10199999999999999</v>
      </c>
      <c r="M11" s="37">
        <f t="shared" si="5"/>
        <v>0.10349999999999999</v>
      </c>
      <c r="N11" s="41" t="str">
        <f t="shared" si="6"/>
        <v/>
      </c>
      <c r="O11" s="222"/>
      <c r="P11" s="54"/>
      <c r="Q11" s="38"/>
      <c r="R11" s="116" t="s">
        <v>13</v>
      </c>
      <c r="S11" s="52"/>
      <c r="T11" s="222"/>
      <c r="U11" s="56">
        <f t="shared" si="7"/>
        <v>0.10100000000000001</v>
      </c>
      <c r="V11" s="47">
        <f t="shared" si="8"/>
        <v>0.10199999999999999</v>
      </c>
    </row>
    <row r="12" spans="1:22" x14ac:dyDescent="0.25">
      <c r="A12" s="296">
        <v>42526</v>
      </c>
      <c r="B12" s="175">
        <v>13.795999999999999</v>
      </c>
      <c r="C12" s="172">
        <v>13.5</v>
      </c>
      <c r="D12" s="89">
        <f t="shared" si="0"/>
        <v>13.648</v>
      </c>
      <c r="E12" s="92">
        <v>743.82</v>
      </c>
      <c r="F12" s="91">
        <f t="shared" si="1"/>
        <v>0.1015165536</v>
      </c>
      <c r="G12" s="52"/>
      <c r="H12" s="94">
        <f t="shared" si="9"/>
        <v>0.10100000000000001</v>
      </c>
      <c r="I12" s="95">
        <f t="shared" si="2"/>
        <v>9.9500000000000005E-2</v>
      </c>
      <c r="J12" s="97" t="str">
        <f t="shared" si="3"/>
        <v/>
      </c>
      <c r="K12" s="37"/>
      <c r="L12" s="98">
        <f t="shared" si="4"/>
        <v>0.10199999999999999</v>
      </c>
      <c r="M12" s="95">
        <f t="shared" si="5"/>
        <v>0.10349999999999999</v>
      </c>
      <c r="N12" s="97" t="str">
        <f t="shared" si="6"/>
        <v/>
      </c>
      <c r="O12" s="52"/>
      <c r="P12" s="101"/>
      <c r="Q12" s="89"/>
      <c r="R12" s="115" t="s">
        <v>13</v>
      </c>
      <c r="S12" s="52"/>
      <c r="T12" s="222"/>
      <c r="U12" s="94">
        <f t="shared" si="7"/>
        <v>0.10100000000000001</v>
      </c>
      <c r="V12" s="91">
        <f t="shared" si="8"/>
        <v>0.10199999999999999</v>
      </c>
    </row>
    <row r="13" spans="1:22" x14ac:dyDescent="0.25">
      <c r="A13" s="293">
        <v>42527</v>
      </c>
      <c r="B13" s="176">
        <v>13.813000000000001</v>
      </c>
      <c r="C13" s="173">
        <v>13.957000000000001</v>
      </c>
      <c r="D13" s="38">
        <f t="shared" si="0"/>
        <v>13.885</v>
      </c>
      <c r="E13" s="205">
        <v>743.77</v>
      </c>
      <c r="F13" s="47">
        <f t="shared" si="1"/>
        <v>0.10327246449999999</v>
      </c>
      <c r="G13" s="52"/>
      <c r="H13" s="56">
        <f t="shared" si="9"/>
        <v>0.1028</v>
      </c>
      <c r="I13" s="37">
        <f t="shared" si="2"/>
        <v>0.1012</v>
      </c>
      <c r="J13" s="47" t="str">
        <f t="shared" si="3"/>
        <v/>
      </c>
      <c r="K13" s="37"/>
      <c r="L13" s="55">
        <f t="shared" si="4"/>
        <v>0.1038</v>
      </c>
      <c r="M13" s="37">
        <f t="shared" si="5"/>
        <v>0.1053</v>
      </c>
      <c r="N13" s="41" t="str">
        <f t="shared" si="6"/>
        <v/>
      </c>
      <c r="O13" s="222"/>
      <c r="P13" s="54"/>
      <c r="Q13" s="38"/>
      <c r="R13" s="116" t="s">
        <v>13</v>
      </c>
      <c r="S13" s="52"/>
      <c r="T13" s="222"/>
      <c r="U13" s="56">
        <f t="shared" si="7"/>
        <v>0.1028</v>
      </c>
      <c r="V13" s="47">
        <f t="shared" si="8"/>
        <v>0.1038</v>
      </c>
    </row>
    <row r="14" spans="1:22" x14ac:dyDescent="0.25">
      <c r="A14" s="296">
        <v>42528</v>
      </c>
      <c r="B14" s="175">
        <v>14.11</v>
      </c>
      <c r="C14" s="172">
        <v>14.484999999999999</v>
      </c>
      <c r="D14" s="89">
        <f t="shared" si="0"/>
        <v>14.298</v>
      </c>
      <c r="E14" s="92">
        <v>743.64</v>
      </c>
      <c r="F14" s="91">
        <f t="shared" si="1"/>
        <v>0.1063256472</v>
      </c>
      <c r="G14" s="52"/>
      <c r="H14" s="94">
        <f t="shared" si="9"/>
        <v>0.10580000000000001</v>
      </c>
      <c r="I14" s="95">
        <f t="shared" si="2"/>
        <v>0.1042</v>
      </c>
      <c r="J14" s="97" t="str">
        <f>IF(ISNUMBER(P14),ROUND(ROUND(P14,3)*(E14/100000),4),"")</f>
        <v/>
      </c>
      <c r="K14" s="37"/>
      <c r="L14" s="98">
        <f t="shared" si="4"/>
        <v>0.1069</v>
      </c>
      <c r="M14" s="95">
        <f t="shared" si="5"/>
        <v>0.1085</v>
      </c>
      <c r="N14" s="97" t="str">
        <f t="shared" si="6"/>
        <v/>
      </c>
      <c r="O14" s="52"/>
      <c r="P14" s="101"/>
      <c r="Q14" s="89"/>
      <c r="R14" s="115" t="s">
        <v>13</v>
      </c>
      <c r="S14" s="52"/>
      <c r="T14" s="222"/>
      <c r="U14" s="94">
        <f t="shared" si="7"/>
        <v>0.10580000000000001</v>
      </c>
      <c r="V14" s="91">
        <f t="shared" si="8"/>
        <v>0.1069</v>
      </c>
    </row>
    <row r="15" spans="1:22" x14ac:dyDescent="0.25">
      <c r="A15" s="293">
        <v>42529</v>
      </c>
      <c r="B15" s="176">
        <v>14.199</v>
      </c>
      <c r="C15" s="173">
        <v>14.446999999999999</v>
      </c>
      <c r="D15" s="38">
        <f t="shared" si="0"/>
        <v>14.323</v>
      </c>
      <c r="E15" s="39">
        <v>743.64</v>
      </c>
      <c r="F15" s="47">
        <f t="shared" si="1"/>
        <v>0.10651155720000001</v>
      </c>
      <c r="G15" s="52"/>
      <c r="H15" s="56">
        <f t="shared" si="9"/>
        <v>0.106</v>
      </c>
      <c r="I15" s="37">
        <f t="shared" si="2"/>
        <v>0.10440000000000001</v>
      </c>
      <c r="J15" s="41" t="str">
        <f t="shared" si="3"/>
        <v/>
      </c>
      <c r="K15" s="37"/>
      <c r="L15" s="55">
        <f t="shared" si="4"/>
        <v>0.107</v>
      </c>
      <c r="M15" s="37">
        <f t="shared" si="5"/>
        <v>0.1086</v>
      </c>
      <c r="N15" s="41" t="str">
        <f t="shared" si="6"/>
        <v/>
      </c>
      <c r="O15" s="222"/>
      <c r="P15" s="54"/>
      <c r="Q15" s="38"/>
      <c r="R15" s="116" t="s">
        <v>13</v>
      </c>
      <c r="S15" s="52"/>
      <c r="T15" s="222"/>
      <c r="U15" s="56">
        <f t="shared" si="7"/>
        <v>0.106</v>
      </c>
      <c r="V15" s="47">
        <f t="shared" si="8"/>
        <v>0.107</v>
      </c>
    </row>
    <row r="16" spans="1:22" x14ac:dyDescent="0.25">
      <c r="A16" s="296">
        <v>42530</v>
      </c>
      <c r="B16" s="175">
        <v>14.19</v>
      </c>
      <c r="C16" s="172">
        <v>14.356999999999999</v>
      </c>
      <c r="D16" s="89">
        <f t="shared" si="0"/>
        <v>14.273999999999999</v>
      </c>
      <c r="E16" s="92">
        <v>743.62</v>
      </c>
      <c r="F16" s="91">
        <f t="shared" si="1"/>
        <v>0.1061443188</v>
      </c>
      <c r="G16" s="52"/>
      <c r="H16" s="94">
        <f t="shared" si="9"/>
        <v>0.1056</v>
      </c>
      <c r="I16" s="95">
        <f t="shared" si="2"/>
        <v>0.104</v>
      </c>
      <c r="J16" s="97" t="str">
        <f t="shared" si="3"/>
        <v/>
      </c>
      <c r="K16" s="37"/>
      <c r="L16" s="98">
        <f t="shared" si="4"/>
        <v>0.1067</v>
      </c>
      <c r="M16" s="95">
        <f t="shared" si="5"/>
        <v>0.10829999999999999</v>
      </c>
      <c r="N16" s="97" t="str">
        <f t="shared" si="6"/>
        <v/>
      </c>
      <c r="O16" s="52"/>
      <c r="P16" s="101"/>
      <c r="Q16" s="89"/>
      <c r="R16" s="115" t="s">
        <v>13</v>
      </c>
      <c r="S16" s="52"/>
      <c r="T16" s="222"/>
      <c r="U16" s="94">
        <f t="shared" si="7"/>
        <v>0.1056</v>
      </c>
      <c r="V16" s="91">
        <f t="shared" si="8"/>
        <v>0.1067</v>
      </c>
    </row>
    <row r="17" spans="1:22" x14ac:dyDescent="0.25">
      <c r="A17" s="293">
        <v>42531</v>
      </c>
      <c r="B17" s="176">
        <v>13.744</v>
      </c>
      <c r="C17" s="173">
        <v>13.2</v>
      </c>
      <c r="D17" s="38">
        <f t="shared" si="0"/>
        <v>13.472</v>
      </c>
      <c r="E17" s="39">
        <v>743.56</v>
      </c>
      <c r="F17" s="47">
        <f t="shared" si="1"/>
        <v>0.1001724032</v>
      </c>
      <c r="G17" s="52"/>
      <c r="H17" s="56">
        <f t="shared" si="9"/>
        <v>9.9699999999999997E-2</v>
      </c>
      <c r="I17" s="37">
        <f t="shared" si="2"/>
        <v>9.8199999999999996E-2</v>
      </c>
      <c r="J17" s="41" t="str">
        <f t="shared" si="3"/>
        <v/>
      </c>
      <c r="K17" s="37"/>
      <c r="L17" s="55">
        <f t="shared" si="4"/>
        <v>0.1007</v>
      </c>
      <c r="M17" s="37">
        <f t="shared" si="5"/>
        <v>0.1022</v>
      </c>
      <c r="N17" s="41" t="str">
        <f t="shared" si="6"/>
        <v/>
      </c>
      <c r="O17" s="222"/>
      <c r="P17" s="54"/>
      <c r="Q17" s="38"/>
      <c r="R17" s="116" t="s">
        <v>28</v>
      </c>
      <c r="S17" s="52"/>
      <c r="T17" s="222" t="s">
        <v>31</v>
      </c>
      <c r="U17" s="56">
        <f t="shared" si="7"/>
        <v>9.8199999999999996E-2</v>
      </c>
      <c r="V17" s="47">
        <f t="shared" si="8"/>
        <v>0.1007</v>
      </c>
    </row>
    <row r="18" spans="1:22" x14ac:dyDescent="0.25">
      <c r="A18" s="296">
        <v>42532</v>
      </c>
      <c r="B18" s="175">
        <v>13.382</v>
      </c>
      <c r="C18" s="172">
        <v>11.855</v>
      </c>
      <c r="D18" s="89">
        <f t="shared" si="0"/>
        <v>12.619</v>
      </c>
      <c r="E18" s="92">
        <v>743.56</v>
      </c>
      <c r="F18" s="91">
        <f t="shared" si="1"/>
        <v>9.3829836399999991E-2</v>
      </c>
      <c r="G18" s="52"/>
      <c r="H18" s="94">
        <f t="shared" si="9"/>
        <v>9.3399999999999997E-2</v>
      </c>
      <c r="I18" s="95">
        <f t="shared" si="2"/>
        <v>9.1999999999999998E-2</v>
      </c>
      <c r="J18" s="97">
        <f t="shared" si="3"/>
        <v>8.2500000000000004E-2</v>
      </c>
      <c r="K18" s="37"/>
      <c r="L18" s="98">
        <f t="shared" si="4"/>
        <v>9.4299999999999995E-2</v>
      </c>
      <c r="M18" s="95">
        <f t="shared" si="5"/>
        <v>9.5699999999999993E-2</v>
      </c>
      <c r="N18" s="97" t="str">
        <f t="shared" si="6"/>
        <v/>
      </c>
      <c r="O18" s="52"/>
      <c r="P18" s="101">
        <v>11.1</v>
      </c>
      <c r="Q18" s="89"/>
      <c r="R18" s="115" t="s">
        <v>13</v>
      </c>
      <c r="S18" s="52"/>
      <c r="T18" s="222"/>
      <c r="U18" s="94">
        <f t="shared" si="7"/>
        <v>8.2500000000000004E-2</v>
      </c>
      <c r="V18" s="91">
        <f t="shared" si="8"/>
        <v>9.4299999999999995E-2</v>
      </c>
    </row>
    <row r="19" spans="1:22" x14ac:dyDescent="0.25">
      <c r="A19" s="293">
        <v>42533</v>
      </c>
      <c r="B19" s="176">
        <v>13.382</v>
      </c>
      <c r="C19" s="173">
        <v>12.069000000000001</v>
      </c>
      <c r="D19" s="38">
        <f t="shared" si="0"/>
        <v>12.726000000000001</v>
      </c>
      <c r="E19" s="39">
        <v>743.56</v>
      </c>
      <c r="F19" s="47">
        <f t="shared" si="1"/>
        <v>9.4625445599999997E-2</v>
      </c>
      <c r="G19" s="52"/>
      <c r="H19" s="56">
        <f t="shared" si="9"/>
        <v>9.4100000000000003E-2</v>
      </c>
      <c r="I19" s="37">
        <f t="shared" si="2"/>
        <v>9.2700000000000005E-2</v>
      </c>
      <c r="J19" s="41">
        <f t="shared" si="3"/>
        <v>8.6599999999999996E-2</v>
      </c>
      <c r="K19" s="37"/>
      <c r="L19" s="55">
        <f t="shared" si="4"/>
        <v>9.5100000000000004E-2</v>
      </c>
      <c r="M19" s="37">
        <f t="shared" si="5"/>
        <v>9.6500000000000002E-2</v>
      </c>
      <c r="N19" s="41" t="str">
        <f t="shared" si="6"/>
        <v/>
      </c>
      <c r="O19" s="222"/>
      <c r="P19" s="54">
        <v>11.65</v>
      </c>
      <c r="Q19" s="38"/>
      <c r="R19" s="116" t="s">
        <v>13</v>
      </c>
      <c r="S19" s="52"/>
      <c r="T19" s="222"/>
      <c r="U19" s="56">
        <f t="shared" si="7"/>
        <v>8.6599999999999996E-2</v>
      </c>
      <c r="V19" s="47">
        <f t="shared" si="8"/>
        <v>9.5100000000000004E-2</v>
      </c>
    </row>
    <row r="20" spans="1:22" x14ac:dyDescent="0.25">
      <c r="A20" s="296">
        <v>42534</v>
      </c>
      <c r="B20" s="175">
        <v>13.369</v>
      </c>
      <c r="C20" s="172">
        <v>13.176</v>
      </c>
      <c r="D20" s="89">
        <f t="shared" si="0"/>
        <v>13.273</v>
      </c>
      <c r="E20" s="92">
        <v>743.56</v>
      </c>
      <c r="F20" s="91">
        <f t="shared" si="1"/>
        <v>9.8692718799999982E-2</v>
      </c>
      <c r="G20" s="52"/>
      <c r="H20" s="94">
        <f t="shared" si="9"/>
        <v>9.8199999999999996E-2</v>
      </c>
      <c r="I20" s="95">
        <f t="shared" si="2"/>
        <v>9.6699999999999994E-2</v>
      </c>
      <c r="J20" s="97" t="str">
        <f t="shared" si="3"/>
        <v/>
      </c>
      <c r="K20" s="37"/>
      <c r="L20" s="98">
        <f t="shared" si="4"/>
        <v>9.9199999999999997E-2</v>
      </c>
      <c r="M20" s="95">
        <f t="shared" si="5"/>
        <v>0.1007</v>
      </c>
      <c r="N20" s="97" t="str">
        <f t="shared" si="6"/>
        <v/>
      </c>
      <c r="O20" s="52"/>
      <c r="P20" s="101"/>
      <c r="Q20" s="89"/>
      <c r="R20" s="115" t="s">
        <v>13</v>
      </c>
      <c r="S20" s="52"/>
      <c r="T20" s="222"/>
      <c r="U20" s="94">
        <f t="shared" si="7"/>
        <v>9.8199999999999996E-2</v>
      </c>
      <c r="V20" s="91">
        <f t="shared" si="8"/>
        <v>9.9199999999999997E-2</v>
      </c>
    </row>
    <row r="21" spans="1:22" x14ac:dyDescent="0.25">
      <c r="A21" s="293">
        <v>42535</v>
      </c>
      <c r="B21" s="176">
        <v>13.298999999999999</v>
      </c>
      <c r="C21" s="173">
        <v>13.2</v>
      </c>
      <c r="D21" s="38">
        <f t="shared" si="0"/>
        <v>13.25</v>
      </c>
      <c r="E21" s="39">
        <v>743.58</v>
      </c>
      <c r="F21" s="47">
        <f t="shared" si="1"/>
        <v>9.8524350000000011E-2</v>
      </c>
      <c r="G21" s="52"/>
      <c r="H21" s="56">
        <f t="shared" si="9"/>
        <v>9.8000000000000004E-2</v>
      </c>
      <c r="I21" s="37">
        <f t="shared" si="2"/>
        <v>9.6600000000000005E-2</v>
      </c>
      <c r="J21" s="41" t="str">
        <f t="shared" si="3"/>
        <v/>
      </c>
      <c r="K21" s="37"/>
      <c r="L21" s="55">
        <f t="shared" si="4"/>
        <v>9.9000000000000005E-2</v>
      </c>
      <c r="M21" s="37">
        <f t="shared" si="5"/>
        <v>0.10050000000000001</v>
      </c>
      <c r="N21" s="41" t="str">
        <f t="shared" si="6"/>
        <v/>
      </c>
      <c r="O21" s="222"/>
      <c r="P21" s="54"/>
      <c r="Q21" s="38"/>
      <c r="R21" s="116" t="s">
        <v>13</v>
      </c>
      <c r="S21" s="52"/>
      <c r="T21" s="222"/>
      <c r="U21" s="56">
        <f t="shared" si="7"/>
        <v>9.8000000000000004E-2</v>
      </c>
      <c r="V21" s="47">
        <f t="shared" si="8"/>
        <v>9.9000000000000005E-2</v>
      </c>
    </row>
    <row r="22" spans="1:22" x14ac:dyDescent="0.25">
      <c r="A22" s="296">
        <v>42536</v>
      </c>
      <c r="B22" s="175">
        <v>13.14</v>
      </c>
      <c r="C22" s="172">
        <v>13.6</v>
      </c>
      <c r="D22" s="89">
        <f t="shared" si="0"/>
        <v>13.37</v>
      </c>
      <c r="E22" s="92">
        <v>743.56</v>
      </c>
      <c r="F22" s="91">
        <f t="shared" si="1"/>
        <v>9.9413971999999989E-2</v>
      </c>
      <c r="G22" s="52"/>
      <c r="H22" s="94">
        <f t="shared" si="9"/>
        <v>9.8900000000000002E-2</v>
      </c>
      <c r="I22" s="95">
        <f t="shared" si="2"/>
        <v>9.74E-2</v>
      </c>
      <c r="J22" s="97" t="str">
        <f t="shared" si="3"/>
        <v/>
      </c>
      <c r="K22" s="37"/>
      <c r="L22" s="98">
        <f t="shared" si="4"/>
        <v>9.9900000000000003E-2</v>
      </c>
      <c r="M22" s="95">
        <f t="shared" si="5"/>
        <v>0.1014</v>
      </c>
      <c r="N22" s="97" t="str">
        <f t="shared" si="6"/>
        <v/>
      </c>
      <c r="O22" s="52"/>
      <c r="P22" s="101"/>
      <c r="Q22" s="89"/>
      <c r="R22" s="115" t="s">
        <v>13</v>
      </c>
      <c r="S22" s="52"/>
      <c r="T22" s="222"/>
      <c r="U22" s="94">
        <f t="shared" si="7"/>
        <v>9.8900000000000002E-2</v>
      </c>
      <c r="V22" s="91">
        <f t="shared" si="8"/>
        <v>9.9900000000000003E-2</v>
      </c>
    </row>
    <row r="23" spans="1:22" x14ac:dyDescent="0.25">
      <c r="A23" s="293">
        <v>42537</v>
      </c>
      <c r="B23" s="176">
        <v>13.38</v>
      </c>
      <c r="C23" s="173">
        <v>12.914999999999999</v>
      </c>
      <c r="D23" s="38">
        <f t="shared" si="0"/>
        <v>13.148</v>
      </c>
      <c r="E23" s="39">
        <v>743.55</v>
      </c>
      <c r="F23" s="47">
        <f t="shared" si="1"/>
        <v>9.7761953999999984E-2</v>
      </c>
      <c r="G23" s="52"/>
      <c r="H23" s="56">
        <f t="shared" si="9"/>
        <v>9.7299999999999998E-2</v>
      </c>
      <c r="I23" s="37">
        <f t="shared" si="2"/>
        <v>9.5799999999999996E-2</v>
      </c>
      <c r="J23" s="41">
        <f t="shared" si="3"/>
        <v>9.3700000000000006E-2</v>
      </c>
      <c r="K23" s="37"/>
      <c r="L23" s="55">
        <f t="shared" si="4"/>
        <v>9.8299999999999998E-2</v>
      </c>
      <c r="M23" s="37">
        <f t="shared" si="5"/>
        <v>9.9699999999999997E-2</v>
      </c>
      <c r="N23" s="41" t="str">
        <f t="shared" si="6"/>
        <v/>
      </c>
      <c r="O23" s="222"/>
      <c r="P23" s="54">
        <v>12.6</v>
      </c>
      <c r="Q23" s="38"/>
      <c r="R23" s="116" t="s">
        <v>13</v>
      </c>
      <c r="S23" s="52"/>
      <c r="T23" s="222"/>
      <c r="U23" s="56">
        <f t="shared" si="7"/>
        <v>9.3700000000000006E-2</v>
      </c>
      <c r="V23" s="47">
        <f t="shared" si="8"/>
        <v>9.8299999999999998E-2</v>
      </c>
    </row>
    <row r="24" spans="1:22" x14ac:dyDescent="0.25">
      <c r="A24" s="296">
        <v>42538</v>
      </c>
      <c r="B24" s="175">
        <v>13.499000000000001</v>
      </c>
      <c r="C24" s="172">
        <v>14.238</v>
      </c>
      <c r="D24" s="89">
        <f t="shared" si="0"/>
        <v>13.869</v>
      </c>
      <c r="E24" s="92">
        <v>743.62</v>
      </c>
      <c r="F24" s="91">
        <f t="shared" si="1"/>
        <v>0.1031326578</v>
      </c>
      <c r="G24" s="52"/>
      <c r="H24" s="94">
        <f t="shared" si="9"/>
        <v>0.1026</v>
      </c>
      <c r="I24" s="95">
        <f t="shared" si="2"/>
        <v>0.1011</v>
      </c>
      <c r="J24" s="97" t="str">
        <f t="shared" si="3"/>
        <v/>
      </c>
      <c r="K24" s="37"/>
      <c r="L24" s="98">
        <f t="shared" si="4"/>
        <v>0.1036</v>
      </c>
      <c r="M24" s="95">
        <f t="shared" si="5"/>
        <v>0.1052</v>
      </c>
      <c r="N24" s="97" t="str">
        <f t="shared" si="6"/>
        <v/>
      </c>
      <c r="O24" s="52"/>
      <c r="P24" s="101"/>
      <c r="Q24" s="89"/>
      <c r="R24" s="115" t="s">
        <v>28</v>
      </c>
      <c r="S24" s="52"/>
      <c r="T24" s="222" t="s">
        <v>38</v>
      </c>
      <c r="U24" s="94">
        <f t="shared" si="7"/>
        <v>0.1026</v>
      </c>
      <c r="V24" s="91">
        <f t="shared" si="8"/>
        <v>0.1052</v>
      </c>
    </row>
    <row r="25" spans="1:22" x14ac:dyDescent="0.25">
      <c r="A25" s="293">
        <v>42539</v>
      </c>
      <c r="B25" s="176">
        <v>13.699</v>
      </c>
      <c r="C25" s="173">
        <v>14.629</v>
      </c>
      <c r="D25" s="38">
        <f t="shared" si="0"/>
        <v>14.164</v>
      </c>
      <c r="E25" s="39">
        <v>743.62</v>
      </c>
      <c r="F25" s="47">
        <f t="shared" si="1"/>
        <v>0.10532633679999999</v>
      </c>
      <c r="G25" s="52"/>
      <c r="H25" s="56">
        <f t="shared" si="9"/>
        <v>0.1048</v>
      </c>
      <c r="I25" s="37">
        <f t="shared" si="2"/>
        <v>0.1032</v>
      </c>
      <c r="J25" s="41" t="str">
        <f t="shared" si="3"/>
        <v/>
      </c>
      <c r="K25" s="37"/>
      <c r="L25" s="55">
        <f t="shared" si="4"/>
        <v>0.10589999999999999</v>
      </c>
      <c r="M25" s="37">
        <f t="shared" si="5"/>
        <v>0.1074</v>
      </c>
      <c r="N25" s="41">
        <f t="shared" si="6"/>
        <v>0.1101</v>
      </c>
      <c r="O25" s="222"/>
      <c r="P25" s="54"/>
      <c r="Q25" s="225">
        <v>14.8</v>
      </c>
      <c r="R25" s="226" t="s">
        <v>13</v>
      </c>
      <c r="S25" s="224"/>
      <c r="T25" s="222"/>
      <c r="U25" s="56">
        <f t="shared" si="7"/>
        <v>0.1048</v>
      </c>
      <c r="V25" s="47">
        <f t="shared" si="8"/>
        <v>0.1101</v>
      </c>
    </row>
    <row r="26" spans="1:22" x14ac:dyDescent="0.25">
      <c r="A26" s="296">
        <v>42540</v>
      </c>
      <c r="B26" s="175">
        <v>13.699</v>
      </c>
      <c r="C26" s="172">
        <v>14.026999999999999</v>
      </c>
      <c r="D26" s="89">
        <f t="shared" si="0"/>
        <v>13.863</v>
      </c>
      <c r="E26" s="92">
        <v>743.62</v>
      </c>
      <c r="F26" s="91">
        <f t="shared" si="1"/>
        <v>0.1030880406</v>
      </c>
      <c r="G26" s="52"/>
      <c r="H26" s="94">
        <f t="shared" si="9"/>
        <v>0.1026</v>
      </c>
      <c r="I26" s="95">
        <f t="shared" si="2"/>
        <v>0.10100000000000001</v>
      </c>
      <c r="J26" s="97" t="str">
        <f t="shared" si="3"/>
        <v/>
      </c>
      <c r="K26" s="37"/>
      <c r="L26" s="98">
        <f t="shared" si="4"/>
        <v>0.1036</v>
      </c>
      <c r="M26" s="95">
        <f t="shared" si="5"/>
        <v>0.1051</v>
      </c>
      <c r="N26" s="97" t="str">
        <f t="shared" si="6"/>
        <v/>
      </c>
      <c r="O26" s="52"/>
      <c r="P26" s="101"/>
      <c r="Q26" s="89"/>
      <c r="R26" s="115" t="s">
        <v>13</v>
      </c>
      <c r="S26" s="52"/>
      <c r="T26" s="222"/>
      <c r="U26" s="94">
        <f t="shared" si="7"/>
        <v>0.1026</v>
      </c>
      <c r="V26" s="91">
        <f t="shared" si="8"/>
        <v>0.1036</v>
      </c>
    </row>
    <row r="27" spans="1:22" x14ac:dyDescent="0.25">
      <c r="A27" s="293">
        <v>42541</v>
      </c>
      <c r="B27" s="176">
        <v>13.714</v>
      </c>
      <c r="C27" s="173">
        <v>14.813000000000001</v>
      </c>
      <c r="D27" s="38">
        <f t="shared" si="0"/>
        <v>14.263999999999999</v>
      </c>
      <c r="E27" s="282">
        <v>743.59</v>
      </c>
      <c r="F27" s="47">
        <f t="shared" si="1"/>
        <v>0.10606567760000001</v>
      </c>
      <c r="G27" s="52"/>
      <c r="H27" s="56">
        <f t="shared" si="9"/>
        <v>0.1055</v>
      </c>
      <c r="I27" s="37">
        <f t="shared" si="2"/>
        <v>0.10390000000000001</v>
      </c>
      <c r="J27" s="41" t="str">
        <f t="shared" si="3"/>
        <v/>
      </c>
      <c r="K27" s="37"/>
      <c r="L27" s="55">
        <f t="shared" si="4"/>
        <v>0.1066</v>
      </c>
      <c r="M27" s="37">
        <f t="shared" si="5"/>
        <v>0.1082</v>
      </c>
      <c r="N27" s="41" t="str">
        <f t="shared" si="6"/>
        <v/>
      </c>
      <c r="O27" s="222"/>
      <c r="P27" s="54"/>
      <c r="Q27" s="38"/>
      <c r="R27" s="116" t="s">
        <v>13</v>
      </c>
      <c r="S27" s="52"/>
      <c r="T27" s="222"/>
      <c r="U27" s="56">
        <f t="shared" si="7"/>
        <v>0.1055</v>
      </c>
      <c r="V27" s="47">
        <f t="shared" si="8"/>
        <v>0.1066</v>
      </c>
    </row>
    <row r="28" spans="1:22" x14ac:dyDescent="0.25">
      <c r="A28" s="296">
        <v>42542</v>
      </c>
      <c r="B28" s="175">
        <v>14.385</v>
      </c>
      <c r="C28" s="172">
        <v>14.3</v>
      </c>
      <c r="D28" s="89">
        <f t="shared" si="0"/>
        <v>14.343</v>
      </c>
      <c r="E28" s="283">
        <v>743.58</v>
      </c>
      <c r="F28" s="91">
        <f t="shared" si="1"/>
        <v>0.10665167940000002</v>
      </c>
      <c r="G28" s="52"/>
      <c r="H28" s="94">
        <f t="shared" si="9"/>
        <v>0.1061</v>
      </c>
      <c r="I28" s="95">
        <f t="shared" si="2"/>
        <v>0.1045</v>
      </c>
      <c r="J28" s="97" t="str">
        <f t="shared" si="3"/>
        <v/>
      </c>
      <c r="K28" s="37"/>
      <c r="L28" s="98">
        <f t="shared" si="4"/>
        <v>0.1072</v>
      </c>
      <c r="M28" s="95">
        <f t="shared" si="5"/>
        <v>0.10879999999999999</v>
      </c>
      <c r="N28" s="97" t="str">
        <f t="shared" si="6"/>
        <v/>
      </c>
      <c r="O28" s="52"/>
      <c r="P28" s="101"/>
      <c r="Q28" s="89"/>
      <c r="R28" s="115" t="s">
        <v>13</v>
      </c>
      <c r="S28" s="52"/>
      <c r="T28" s="222"/>
      <c r="U28" s="94">
        <f t="shared" si="7"/>
        <v>0.1061</v>
      </c>
      <c r="V28" s="91">
        <f t="shared" si="8"/>
        <v>0.1072</v>
      </c>
    </row>
    <row r="29" spans="1:22" x14ac:dyDescent="0.25">
      <c r="A29" s="293">
        <v>42543</v>
      </c>
      <c r="B29" s="176">
        <v>14.569000000000001</v>
      </c>
      <c r="C29" s="173">
        <v>14.75</v>
      </c>
      <c r="D29" s="38">
        <f t="shared" si="0"/>
        <v>14.66</v>
      </c>
      <c r="E29" s="282">
        <v>743.84</v>
      </c>
      <c r="F29" s="47">
        <f t="shared" si="1"/>
        <v>0.10904694400000001</v>
      </c>
      <c r="G29" s="52"/>
      <c r="H29" s="56">
        <f t="shared" si="9"/>
        <v>0.1085</v>
      </c>
      <c r="I29" s="37">
        <f t="shared" si="2"/>
        <v>0.1069</v>
      </c>
      <c r="J29" s="41" t="str">
        <f t="shared" si="3"/>
        <v/>
      </c>
      <c r="K29" s="37"/>
      <c r="L29" s="55">
        <f t="shared" si="4"/>
        <v>0.1096</v>
      </c>
      <c r="M29" s="37">
        <f t="shared" si="5"/>
        <v>0.11119999999999999</v>
      </c>
      <c r="N29" s="41" t="str">
        <f t="shared" si="6"/>
        <v/>
      </c>
      <c r="O29" s="222"/>
      <c r="P29" s="54"/>
      <c r="Q29" s="38"/>
      <c r="R29" s="116" t="s">
        <v>13</v>
      </c>
      <c r="S29" s="52"/>
      <c r="T29" s="222"/>
      <c r="U29" s="56">
        <f t="shared" si="7"/>
        <v>0.1085</v>
      </c>
      <c r="V29" s="47">
        <f t="shared" si="8"/>
        <v>0.1096</v>
      </c>
    </row>
    <row r="30" spans="1:22" s="1" customFormat="1" x14ac:dyDescent="0.25">
      <c r="A30" s="296">
        <v>42544</v>
      </c>
      <c r="B30" s="175">
        <v>14.845000000000001</v>
      </c>
      <c r="C30" s="172">
        <v>15.11</v>
      </c>
      <c r="D30" s="89">
        <f t="shared" si="0"/>
        <v>14.978</v>
      </c>
      <c r="E30" s="292">
        <v>743.96</v>
      </c>
      <c r="F30" s="91">
        <f t="shared" si="1"/>
        <v>0.11143032880000001</v>
      </c>
      <c r="G30" s="52"/>
      <c r="H30" s="94">
        <f t="shared" si="9"/>
        <v>0.1109</v>
      </c>
      <c r="I30" s="95">
        <f t="shared" si="2"/>
        <v>0.10920000000000001</v>
      </c>
      <c r="J30" s="97" t="str">
        <f t="shared" si="3"/>
        <v/>
      </c>
      <c r="K30" s="37"/>
      <c r="L30" s="98">
        <f t="shared" si="4"/>
        <v>0.112</v>
      </c>
      <c r="M30" s="95">
        <f t="shared" si="5"/>
        <v>0.1137</v>
      </c>
      <c r="N30" s="97">
        <f t="shared" si="6"/>
        <v>0.1138</v>
      </c>
      <c r="O30" s="52"/>
      <c r="P30" s="101"/>
      <c r="Q30" s="89">
        <v>15.3</v>
      </c>
      <c r="R30" s="115" t="s">
        <v>13</v>
      </c>
      <c r="S30" s="52"/>
      <c r="T30" s="222"/>
      <c r="U30" s="94">
        <f t="shared" si="7"/>
        <v>0.1109</v>
      </c>
      <c r="V30" s="91">
        <f t="shared" si="8"/>
        <v>0.1138</v>
      </c>
    </row>
    <row r="31" spans="1:22" s="222" customFormat="1" x14ac:dyDescent="0.25">
      <c r="A31" s="293">
        <v>42545</v>
      </c>
      <c r="B31" s="176">
        <v>14.786</v>
      </c>
      <c r="C31" s="173">
        <v>15.000999999999999</v>
      </c>
      <c r="D31" s="38">
        <f t="shared" si="0"/>
        <v>14.894</v>
      </c>
      <c r="E31" s="282">
        <v>743.71</v>
      </c>
      <c r="F31" s="47">
        <f t="shared" si="1"/>
        <v>0.11076816740000001</v>
      </c>
      <c r="G31" s="52"/>
      <c r="H31" s="56">
        <f t="shared" si="9"/>
        <v>0.11020000000000001</v>
      </c>
      <c r="I31" s="37">
        <f t="shared" si="2"/>
        <v>0.1086</v>
      </c>
      <c r="J31" s="41" t="str">
        <f t="shared" si="3"/>
        <v/>
      </c>
      <c r="K31" s="37"/>
      <c r="L31" s="55">
        <f t="shared" si="4"/>
        <v>0.1113</v>
      </c>
      <c r="M31" s="37">
        <f t="shared" si="5"/>
        <v>0.113</v>
      </c>
      <c r="N31" s="41">
        <f t="shared" si="6"/>
        <v>0.1147</v>
      </c>
      <c r="P31" s="54"/>
      <c r="Q31" s="38">
        <v>15.425000000000001</v>
      </c>
      <c r="R31" s="116" t="s">
        <v>13</v>
      </c>
      <c r="S31" s="52"/>
      <c r="U31" s="56">
        <f t="shared" si="7"/>
        <v>0.11020000000000001</v>
      </c>
      <c r="V31" s="47">
        <f t="shared" si="8"/>
        <v>0.1147</v>
      </c>
    </row>
    <row r="32" spans="1:22" x14ac:dyDescent="0.25">
      <c r="A32" s="296">
        <v>42546</v>
      </c>
      <c r="B32" s="175">
        <v>14.36</v>
      </c>
      <c r="C32" s="172">
        <v>13.2</v>
      </c>
      <c r="D32" s="89">
        <f t="shared" si="0"/>
        <v>13.78</v>
      </c>
      <c r="E32" s="283">
        <v>743.71</v>
      </c>
      <c r="F32" s="91">
        <f t="shared" si="1"/>
        <v>0.102483238</v>
      </c>
      <c r="G32" s="52"/>
      <c r="H32" s="94">
        <f t="shared" si="9"/>
        <v>0.10199999999999999</v>
      </c>
      <c r="I32" s="95">
        <f t="shared" si="2"/>
        <v>0.1004</v>
      </c>
      <c r="J32" s="97" t="str">
        <f t="shared" si="3"/>
        <v/>
      </c>
      <c r="K32" s="37"/>
      <c r="L32" s="98">
        <f t="shared" si="4"/>
        <v>0.10299999999999999</v>
      </c>
      <c r="M32" s="95">
        <f t="shared" si="5"/>
        <v>0.1045</v>
      </c>
      <c r="N32" s="97" t="str">
        <f t="shared" si="6"/>
        <v/>
      </c>
      <c r="O32" s="52"/>
      <c r="P32" s="101"/>
      <c r="Q32" s="89"/>
      <c r="R32" s="115" t="s">
        <v>13</v>
      </c>
      <c r="S32" s="52"/>
      <c r="T32" s="222"/>
      <c r="U32" s="94">
        <f t="shared" si="7"/>
        <v>0.10199999999999999</v>
      </c>
      <c r="V32" s="91">
        <f t="shared" si="8"/>
        <v>0.10299999999999999</v>
      </c>
    </row>
    <row r="33" spans="1:22" x14ac:dyDescent="0.25">
      <c r="A33" s="293">
        <v>42547</v>
      </c>
      <c r="B33" s="176">
        <v>14.36</v>
      </c>
      <c r="C33" s="173">
        <v>14.212999999999999</v>
      </c>
      <c r="D33" s="38">
        <f t="shared" si="0"/>
        <v>14.287000000000001</v>
      </c>
      <c r="E33" s="282">
        <v>743.71</v>
      </c>
      <c r="F33" s="47">
        <f t="shared" si="1"/>
        <v>0.1062538477</v>
      </c>
      <c r="G33" s="52"/>
      <c r="H33" s="56">
        <f t="shared" si="9"/>
        <v>0.1057</v>
      </c>
      <c r="I33" s="37">
        <f t="shared" si="2"/>
        <v>0.1041</v>
      </c>
      <c r="J33" s="41" t="str">
        <f t="shared" si="3"/>
        <v/>
      </c>
      <c r="K33" s="37"/>
      <c r="L33" s="55">
        <f t="shared" si="4"/>
        <v>0.10680000000000001</v>
      </c>
      <c r="M33" s="37">
        <f t="shared" si="5"/>
        <v>0.1084</v>
      </c>
      <c r="N33" s="41" t="str">
        <f t="shared" si="6"/>
        <v/>
      </c>
      <c r="O33" s="52"/>
      <c r="P33" s="54"/>
      <c r="Q33" s="38"/>
      <c r="R33" s="116" t="s">
        <v>13</v>
      </c>
      <c r="S33" s="52"/>
      <c r="T33" s="222"/>
      <c r="U33" s="56">
        <f t="shared" si="7"/>
        <v>0.1057</v>
      </c>
      <c r="V33" s="47">
        <f t="shared" si="8"/>
        <v>0.10680000000000001</v>
      </c>
    </row>
    <row r="34" spans="1:22" x14ac:dyDescent="0.25">
      <c r="A34" s="296">
        <v>42548</v>
      </c>
      <c r="B34" s="175">
        <v>14.375</v>
      </c>
      <c r="C34" s="172">
        <v>13.538</v>
      </c>
      <c r="D34" s="89">
        <f t="shared" si="0"/>
        <v>13.957000000000001</v>
      </c>
      <c r="E34" s="92">
        <v>743.7</v>
      </c>
      <c r="F34" s="91">
        <f t="shared" si="1"/>
        <v>0.103798209</v>
      </c>
      <c r="G34" s="52"/>
      <c r="H34" s="94">
        <f t="shared" si="9"/>
        <v>0.1033</v>
      </c>
      <c r="I34" s="95">
        <f t="shared" si="2"/>
        <v>0.1017</v>
      </c>
      <c r="J34" s="97" t="str">
        <f t="shared" si="3"/>
        <v/>
      </c>
      <c r="K34" s="37"/>
      <c r="L34" s="98">
        <f t="shared" si="4"/>
        <v>0.1043</v>
      </c>
      <c r="M34" s="95">
        <f t="shared" si="5"/>
        <v>0.10589999999999999</v>
      </c>
      <c r="N34" s="97" t="str">
        <f t="shared" si="6"/>
        <v/>
      </c>
      <c r="O34" s="52"/>
      <c r="P34" s="101"/>
      <c r="Q34" s="89"/>
      <c r="R34" s="115" t="s">
        <v>28</v>
      </c>
      <c r="S34" s="52"/>
      <c r="T34" s="222" t="s">
        <v>38</v>
      </c>
      <c r="U34" s="94">
        <f t="shared" si="7"/>
        <v>0.1033</v>
      </c>
      <c r="V34" s="91">
        <f t="shared" si="8"/>
        <v>0.10589999999999999</v>
      </c>
    </row>
    <row r="35" spans="1:22" x14ac:dyDescent="0.25">
      <c r="A35" s="293">
        <v>42549</v>
      </c>
      <c r="B35" s="176">
        <v>13.743</v>
      </c>
      <c r="C35" s="173">
        <v>14.179</v>
      </c>
      <c r="D35" s="38">
        <f t="shared" si="0"/>
        <v>13.961</v>
      </c>
      <c r="E35" s="39">
        <v>743.86</v>
      </c>
      <c r="F35" s="47">
        <f t="shared" si="1"/>
        <v>0.1038502946</v>
      </c>
      <c r="G35" s="52"/>
      <c r="H35" s="56">
        <f t="shared" si="9"/>
        <v>0.1033</v>
      </c>
      <c r="I35" s="37">
        <f t="shared" si="2"/>
        <v>0.1018</v>
      </c>
      <c r="J35" s="41" t="str">
        <f t="shared" si="3"/>
        <v/>
      </c>
      <c r="K35" s="37"/>
      <c r="L35" s="55">
        <f t="shared" si="4"/>
        <v>0.10440000000000001</v>
      </c>
      <c r="M35" s="37">
        <f t="shared" si="5"/>
        <v>0.10589999999999999</v>
      </c>
      <c r="N35" s="41">
        <f t="shared" si="6"/>
        <v>0.1056</v>
      </c>
      <c r="O35" s="52"/>
      <c r="P35" s="54"/>
      <c r="Q35" s="38">
        <v>14.2</v>
      </c>
      <c r="R35" s="116" t="s">
        <v>13</v>
      </c>
      <c r="S35" s="52"/>
      <c r="T35" s="222"/>
      <c r="U35" s="56">
        <f t="shared" si="7"/>
        <v>0.1033</v>
      </c>
      <c r="V35" s="47">
        <f t="shared" si="8"/>
        <v>0.1056</v>
      </c>
    </row>
    <row r="36" spans="1:22" x14ac:dyDescent="0.25">
      <c r="A36" s="296">
        <v>42550</v>
      </c>
      <c r="B36" s="175">
        <v>13.717000000000001</v>
      </c>
      <c r="C36" s="172">
        <v>13.763</v>
      </c>
      <c r="D36" s="89">
        <f t="shared" si="0"/>
        <v>13.74</v>
      </c>
      <c r="E36" s="92">
        <v>743.76</v>
      </c>
      <c r="F36" s="91">
        <f t="shared" si="1"/>
        <v>0.102192624</v>
      </c>
      <c r="G36" s="52"/>
      <c r="H36" s="94">
        <f t="shared" si="9"/>
        <v>0.1017</v>
      </c>
      <c r="I36" s="95">
        <f t="shared" si="2"/>
        <v>0.10009999999999999</v>
      </c>
      <c r="J36" s="97"/>
      <c r="K36" s="37"/>
      <c r="L36" s="98">
        <f t="shared" si="4"/>
        <v>0.1027</v>
      </c>
      <c r="M36" s="95">
        <f t="shared" si="5"/>
        <v>0.1042</v>
      </c>
      <c r="N36" s="97" t="str">
        <f t="shared" si="6"/>
        <v/>
      </c>
      <c r="O36" s="52"/>
      <c r="P36" s="101"/>
      <c r="Q36" s="89"/>
      <c r="R36" s="115" t="s">
        <v>13</v>
      </c>
      <c r="S36" s="52"/>
      <c r="T36" s="222"/>
      <c r="U36" s="94">
        <f t="shared" si="7"/>
        <v>0.1017</v>
      </c>
      <c r="V36" s="91">
        <f t="shared" si="8"/>
        <v>0.1027</v>
      </c>
    </row>
    <row r="37" spans="1:22" s="222" customFormat="1" ht="15.75" thickBot="1" x14ac:dyDescent="0.3">
      <c r="A37" s="294">
        <v>42551</v>
      </c>
      <c r="B37" s="177">
        <v>13.837</v>
      </c>
      <c r="C37" s="174">
        <v>15.221</v>
      </c>
      <c r="D37" s="48">
        <f t="shared" si="0"/>
        <v>14.529</v>
      </c>
      <c r="E37" s="46">
        <v>743.93</v>
      </c>
      <c r="F37" s="49">
        <f t="shared" si="1"/>
        <v>0.1080855897</v>
      </c>
      <c r="G37" s="52"/>
      <c r="H37" s="60">
        <f t="shared" si="9"/>
        <v>0.1075</v>
      </c>
      <c r="I37" s="84">
        <f t="shared" si="2"/>
        <v>0.10589999999999999</v>
      </c>
      <c r="J37" s="42"/>
      <c r="K37" s="37"/>
      <c r="L37" s="85">
        <f t="shared" si="4"/>
        <v>0.1086</v>
      </c>
      <c r="M37" s="84">
        <f t="shared" si="5"/>
        <v>0.1103</v>
      </c>
      <c r="N37" s="42">
        <f t="shared" si="6"/>
        <v>0.11360000000000001</v>
      </c>
      <c r="O37" s="52"/>
      <c r="P37" s="70"/>
      <c r="Q37" s="48">
        <v>15.275</v>
      </c>
      <c r="R37" s="117" t="s">
        <v>13</v>
      </c>
      <c r="S37" s="52"/>
      <c r="U37" s="60">
        <f t="shared" si="7"/>
        <v>0.1075</v>
      </c>
      <c r="V37" s="49">
        <f t="shared" si="8"/>
        <v>0.11360000000000001</v>
      </c>
    </row>
    <row r="38" spans="1:22" x14ac:dyDescent="0.25">
      <c r="A38" s="65" t="s">
        <v>47</v>
      </c>
      <c r="B38" s="39"/>
      <c r="C38" s="39"/>
      <c r="D38" s="37"/>
      <c r="E38" s="39"/>
      <c r="F38" s="37">
        <f>ROUND(SUM(F8:F37)/30,4)</f>
        <v>0.1033</v>
      </c>
      <c r="G38" s="35"/>
      <c r="H38" s="50"/>
      <c r="I38" s="38"/>
      <c r="J38" s="36"/>
      <c r="K38" s="38"/>
      <c r="L38" s="38"/>
      <c r="M38" s="38"/>
      <c r="N38" s="36"/>
      <c r="O38" s="1"/>
      <c r="P38" s="36"/>
      <c r="Q38" s="36"/>
      <c r="R38" s="35"/>
      <c r="S38" s="35"/>
      <c r="T38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workbookViewId="0">
      <selection activeCell="B13" sqref="B13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7" max="7" width="9.140625" customWidth="1"/>
    <col min="8" max="8" width="12.42578125" customWidth="1"/>
    <col min="9" max="9" width="12.140625" customWidth="1"/>
    <col min="10" max="10" width="13.5703125" customWidth="1"/>
    <col min="11" max="11" width="9.140625" customWidth="1"/>
    <col min="12" max="12" width="12.5703125" customWidth="1"/>
    <col min="13" max="13" width="11.42578125" customWidth="1"/>
    <col min="14" max="14" width="12.42578125" customWidth="1"/>
    <col min="15" max="15" width="9.140625" customWidth="1"/>
    <col min="16" max="16" width="13.42578125" customWidth="1"/>
    <col min="17" max="17" width="14.28515625" customWidth="1"/>
    <col min="18" max="18" width="13.7109375" customWidth="1"/>
    <col min="19" max="20" width="9.140625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59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278" t="s">
        <v>1</v>
      </c>
      <c r="C6" s="279" t="s">
        <v>2</v>
      </c>
      <c r="D6" s="279" t="s">
        <v>6</v>
      </c>
      <c r="E6" s="279" t="s">
        <v>8</v>
      </c>
      <c r="F6" s="280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281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42491</v>
      </c>
      <c r="B8" s="228">
        <v>12.619</v>
      </c>
      <c r="C8" s="209">
        <v>13.215999999999999</v>
      </c>
      <c r="D8" s="210">
        <f t="shared" ref="D8:D38" si="0">ROUND((B8+C8)/2,3)</f>
        <v>12.917999999999999</v>
      </c>
      <c r="E8" s="211">
        <v>744.4</v>
      </c>
      <c r="F8" s="212">
        <f t="shared" ref="F8:F38" si="1">(D8*E8)/100000</f>
        <v>9.6161592000000004E-2</v>
      </c>
      <c r="G8" s="52"/>
      <c r="H8" s="214">
        <f>ROUND(ROUND(D8*0.995,3)*(E8/100000),4)</f>
        <v>9.5699999999999993E-2</v>
      </c>
      <c r="I8" s="215">
        <f t="shared" ref="I8:I38" si="2">ROUND(ROUND(D8*0.98,3)*(E8/100000),4)</f>
        <v>9.4200000000000006E-2</v>
      </c>
      <c r="J8" s="216" t="str">
        <f t="shared" ref="J8:J35" si="3">IF(ISNUMBER(P8),ROUND(ROUND(P8,3)*(E8/100000),4),"")</f>
        <v/>
      </c>
      <c r="K8" s="37"/>
      <c r="L8" s="217">
        <f t="shared" ref="L8:L38" si="4">ROUND(ROUND(D8*1.005,3)*(E8/100000),4)</f>
        <v>9.6600000000000005E-2</v>
      </c>
      <c r="M8" s="215">
        <f t="shared" ref="M8:M38" si="5">ROUND(ROUND(D8*1.02,3)*(E8/100000),4)</f>
        <v>9.8100000000000007E-2</v>
      </c>
      <c r="N8" s="218">
        <f t="shared" ref="N8:N35" si="6">IF(ISNUMBER(Q8),ROUND(ROUND(Q8,3)*(E8/100000),4),"")</f>
        <v>0.1014</v>
      </c>
      <c r="O8" s="52"/>
      <c r="P8" s="219"/>
      <c r="Q8" s="220">
        <v>13.625</v>
      </c>
      <c r="R8" s="221" t="s">
        <v>13</v>
      </c>
      <c r="S8" s="52"/>
      <c r="T8" s="222"/>
      <c r="U8" s="214">
        <f>IF(R8="Green zone",MIN(H8,J8),IF(T8="Upper",MIN(I8,J8),IF(T8="Lower",MIN(H8,J8))))</f>
        <v>9.5699999999999993E-2</v>
      </c>
      <c r="V8" s="212">
        <f>IF(R8="Green zone",MAX(L8,N8),IF(T8="Upper",MAX(L8,N8),IF(T8="Lower",MAX(M8,N8))))</f>
        <v>0.1014</v>
      </c>
    </row>
    <row r="9" spans="1:22" x14ac:dyDescent="0.25">
      <c r="A9" s="128">
        <v>42492</v>
      </c>
      <c r="B9" s="176">
        <v>12.628</v>
      </c>
      <c r="C9" s="203">
        <v>12.601000000000001</v>
      </c>
      <c r="D9" s="38">
        <f t="shared" si="0"/>
        <v>12.615</v>
      </c>
      <c r="E9" s="39">
        <v>744.14</v>
      </c>
      <c r="F9" s="47">
        <f>(D9*E9)/100000</f>
        <v>9.3873261E-2</v>
      </c>
      <c r="G9" s="52"/>
      <c r="H9" s="56">
        <f>ROUND(ROUND(D9*0.995,3)*(E9/100000),4)</f>
        <v>9.3399999999999997E-2</v>
      </c>
      <c r="I9" s="37">
        <f t="shared" si="2"/>
        <v>9.1999999999999998E-2</v>
      </c>
      <c r="J9" s="204" t="str">
        <f t="shared" si="3"/>
        <v/>
      </c>
      <c r="K9" s="37"/>
      <c r="L9" s="55">
        <f t="shared" si="4"/>
        <v>9.4299999999999995E-2</v>
      </c>
      <c r="M9" s="37">
        <f t="shared" si="5"/>
        <v>9.5699999999999993E-2</v>
      </c>
      <c r="N9" s="41" t="str">
        <f t="shared" si="6"/>
        <v/>
      </c>
      <c r="O9" s="222"/>
      <c r="P9" s="227"/>
      <c r="Q9" s="74"/>
      <c r="R9" s="116" t="s">
        <v>13</v>
      </c>
      <c r="S9" s="52"/>
      <c r="T9" s="222"/>
      <c r="U9" s="56">
        <f t="shared" ref="U9:U38" si="7">IF(R9="Green zone",MIN(H9,J9),IF(T9="Upper",MIN(I9,J9),IF(T9="Lower",MIN(H9,J9))))</f>
        <v>9.3399999999999997E-2</v>
      </c>
      <c r="V9" s="47">
        <f t="shared" ref="V9:V38" si="8">IF(R9="Green zone",MAX(L9,N9),IF(T9="Upper",MAX(L9,N9),IF(T9="Lower",MAX(M9,N9))))</f>
        <v>9.4299999999999995E-2</v>
      </c>
    </row>
    <row r="10" spans="1:22" x14ac:dyDescent="0.25">
      <c r="A10" s="86">
        <v>42493</v>
      </c>
      <c r="B10" s="175">
        <v>12.602</v>
      </c>
      <c r="C10" s="172">
        <v>11.824999999999999</v>
      </c>
      <c r="D10" s="89">
        <f t="shared" si="0"/>
        <v>12.214</v>
      </c>
      <c r="E10" s="92">
        <v>744.24</v>
      </c>
      <c r="F10" s="91">
        <f t="shared" si="1"/>
        <v>9.0901473600000005E-2</v>
      </c>
      <c r="G10" s="52"/>
      <c r="H10" s="94">
        <f t="shared" ref="H10:H38" si="9">ROUND(ROUND(D10*0.995,3)*(E10/100000),4)</f>
        <v>9.0399999999999994E-2</v>
      </c>
      <c r="I10" s="95">
        <f t="shared" si="2"/>
        <v>8.9099999999999999E-2</v>
      </c>
      <c r="J10" s="97">
        <f t="shared" si="3"/>
        <v>8.7099999999999997E-2</v>
      </c>
      <c r="K10" s="37"/>
      <c r="L10" s="98">
        <f t="shared" si="4"/>
        <v>9.1399999999999995E-2</v>
      </c>
      <c r="M10" s="95">
        <f t="shared" si="5"/>
        <v>9.2700000000000005E-2</v>
      </c>
      <c r="N10" s="97" t="str">
        <f t="shared" si="6"/>
        <v/>
      </c>
      <c r="O10" s="52"/>
      <c r="P10" s="101">
        <v>11.7</v>
      </c>
      <c r="Q10" s="89"/>
      <c r="R10" s="115" t="s">
        <v>13</v>
      </c>
      <c r="S10" s="52"/>
      <c r="T10" s="222"/>
      <c r="U10" s="94">
        <f t="shared" si="7"/>
        <v>8.7099999999999997E-2</v>
      </c>
      <c r="V10" s="91">
        <f t="shared" si="8"/>
        <v>9.1399999999999995E-2</v>
      </c>
    </row>
    <row r="11" spans="1:22" x14ac:dyDescent="0.25">
      <c r="A11" s="128">
        <v>42494</v>
      </c>
      <c r="B11" s="176">
        <v>11.922000000000001</v>
      </c>
      <c r="C11" s="173">
        <v>12.1</v>
      </c>
      <c r="D11" s="38">
        <f t="shared" si="0"/>
        <v>12.010999999999999</v>
      </c>
      <c r="E11" s="39">
        <v>744.04</v>
      </c>
      <c r="F11" s="47">
        <f>(D11*E11)/100000</f>
        <v>8.9366644399999987E-2</v>
      </c>
      <c r="G11" s="52"/>
      <c r="H11" s="56">
        <f>ROUND(ROUND(D11*0.995,3)*(E11/100000),4)</f>
        <v>8.8900000000000007E-2</v>
      </c>
      <c r="I11" s="37">
        <f t="shared" si="2"/>
        <v>8.7599999999999997E-2</v>
      </c>
      <c r="J11" s="41" t="str">
        <f t="shared" si="3"/>
        <v/>
      </c>
      <c r="K11" s="37"/>
      <c r="L11" s="55">
        <f t="shared" si="4"/>
        <v>8.9800000000000005E-2</v>
      </c>
      <c r="M11" s="37">
        <f t="shared" si="5"/>
        <v>9.1200000000000003E-2</v>
      </c>
      <c r="N11" s="41" t="str">
        <f t="shared" si="6"/>
        <v/>
      </c>
      <c r="O11" s="222"/>
      <c r="P11" s="54"/>
      <c r="Q11" s="38"/>
      <c r="R11" s="116" t="s">
        <v>13</v>
      </c>
      <c r="S11" s="52"/>
      <c r="T11" s="222"/>
      <c r="U11" s="56">
        <f t="shared" si="7"/>
        <v>8.8900000000000007E-2</v>
      </c>
      <c r="V11" s="47">
        <f t="shared" si="8"/>
        <v>8.9800000000000005E-2</v>
      </c>
    </row>
    <row r="12" spans="1:22" x14ac:dyDescent="0.25">
      <c r="A12" s="86">
        <v>42495</v>
      </c>
      <c r="B12" s="175">
        <v>12.129</v>
      </c>
      <c r="C12" s="172">
        <v>12.1</v>
      </c>
      <c r="D12" s="89">
        <f t="shared" si="0"/>
        <v>12.115</v>
      </c>
      <c r="E12" s="92">
        <v>744.04</v>
      </c>
      <c r="F12" s="91">
        <f t="shared" si="1"/>
        <v>9.0140445999999999E-2</v>
      </c>
      <c r="G12" s="52"/>
      <c r="H12" s="94">
        <f t="shared" si="9"/>
        <v>8.9700000000000002E-2</v>
      </c>
      <c r="I12" s="95">
        <f t="shared" si="2"/>
        <v>8.8300000000000003E-2</v>
      </c>
      <c r="J12" s="97" t="str">
        <f t="shared" si="3"/>
        <v/>
      </c>
      <c r="K12" s="37"/>
      <c r="L12" s="98">
        <f t="shared" si="4"/>
        <v>9.06E-2</v>
      </c>
      <c r="M12" s="95">
        <f t="shared" si="5"/>
        <v>9.1899999999999996E-2</v>
      </c>
      <c r="N12" s="97" t="str">
        <f t="shared" si="6"/>
        <v/>
      </c>
      <c r="O12" s="52"/>
      <c r="P12" s="101"/>
      <c r="Q12" s="89"/>
      <c r="R12" s="115" t="s">
        <v>13</v>
      </c>
      <c r="S12" s="52"/>
      <c r="T12" s="222"/>
      <c r="U12" s="94">
        <f t="shared" si="7"/>
        <v>8.9700000000000002E-2</v>
      </c>
      <c r="V12" s="91">
        <f t="shared" si="8"/>
        <v>9.06E-2</v>
      </c>
    </row>
    <row r="13" spans="1:22" x14ac:dyDescent="0.25">
      <c r="A13" s="128">
        <v>42496</v>
      </c>
      <c r="B13" s="176">
        <v>12.701000000000001</v>
      </c>
      <c r="C13" s="173">
        <v>12.4</v>
      </c>
      <c r="D13" s="38">
        <f t="shared" si="0"/>
        <v>12.551</v>
      </c>
      <c r="E13" s="205">
        <v>744.04</v>
      </c>
      <c r="F13" s="47">
        <f t="shared" si="1"/>
        <v>9.3384460399999994E-2</v>
      </c>
      <c r="G13" s="52"/>
      <c r="H13" s="56">
        <f t="shared" si="9"/>
        <v>9.2899999999999996E-2</v>
      </c>
      <c r="I13" s="37">
        <f t="shared" si="2"/>
        <v>9.1499999999999998E-2</v>
      </c>
      <c r="J13" s="47" t="str">
        <f t="shared" si="3"/>
        <v/>
      </c>
      <c r="K13" s="37"/>
      <c r="L13" s="55">
        <f t="shared" si="4"/>
        <v>9.3899999999999997E-2</v>
      </c>
      <c r="M13" s="37">
        <f t="shared" si="5"/>
        <v>9.5299999999999996E-2</v>
      </c>
      <c r="N13" s="41" t="str">
        <f t="shared" si="6"/>
        <v/>
      </c>
      <c r="O13" s="222"/>
      <c r="P13" s="54"/>
      <c r="Q13" s="38"/>
      <c r="R13" s="116" t="s">
        <v>13</v>
      </c>
      <c r="S13" s="52"/>
      <c r="T13" s="222"/>
      <c r="U13" s="56">
        <f t="shared" si="7"/>
        <v>9.2899999999999996E-2</v>
      </c>
      <c r="V13" s="47">
        <f t="shared" si="8"/>
        <v>9.3899999999999997E-2</v>
      </c>
    </row>
    <row r="14" spans="1:22" x14ac:dyDescent="0.25">
      <c r="A14" s="86">
        <v>42497</v>
      </c>
      <c r="B14" s="175">
        <v>12.321</v>
      </c>
      <c r="C14" s="172">
        <v>12.329000000000001</v>
      </c>
      <c r="D14" s="89">
        <f t="shared" si="0"/>
        <v>12.324999999999999</v>
      </c>
      <c r="E14" s="92">
        <v>744.04</v>
      </c>
      <c r="F14" s="91">
        <f t="shared" si="1"/>
        <v>9.1702930000000002E-2</v>
      </c>
      <c r="G14" s="52"/>
      <c r="H14" s="94">
        <f t="shared" si="9"/>
        <v>9.1200000000000003E-2</v>
      </c>
      <c r="I14" s="95">
        <f t="shared" si="2"/>
        <v>8.9899999999999994E-2</v>
      </c>
      <c r="J14" s="97" t="str">
        <f>IF(ISNUMBER(P14),ROUND(ROUND(P14,3)*(E14/100000),4),"")</f>
        <v/>
      </c>
      <c r="K14" s="37"/>
      <c r="L14" s="98">
        <f t="shared" si="4"/>
        <v>9.2200000000000004E-2</v>
      </c>
      <c r="M14" s="95">
        <f t="shared" si="5"/>
        <v>9.35E-2</v>
      </c>
      <c r="N14" s="97" t="str">
        <f t="shared" si="6"/>
        <v/>
      </c>
      <c r="O14" s="52"/>
      <c r="P14" s="101"/>
      <c r="Q14" s="89"/>
      <c r="R14" s="115" t="s">
        <v>13</v>
      </c>
      <c r="S14" s="52"/>
      <c r="T14" s="222"/>
      <c r="U14" s="94">
        <f t="shared" si="7"/>
        <v>9.1200000000000003E-2</v>
      </c>
      <c r="V14" s="91">
        <f t="shared" si="8"/>
        <v>9.2200000000000004E-2</v>
      </c>
    </row>
    <row r="15" spans="1:22" x14ac:dyDescent="0.25">
      <c r="A15" s="128">
        <v>42498</v>
      </c>
      <c r="B15" s="176">
        <v>12.321</v>
      </c>
      <c r="C15" s="173">
        <v>12.98</v>
      </c>
      <c r="D15" s="38">
        <f t="shared" si="0"/>
        <v>12.651</v>
      </c>
      <c r="E15" s="39">
        <v>744.04</v>
      </c>
      <c r="F15" s="47">
        <f t="shared" si="1"/>
        <v>9.4128500399999995E-2</v>
      </c>
      <c r="G15" s="52"/>
      <c r="H15" s="56">
        <f t="shared" si="9"/>
        <v>9.3700000000000006E-2</v>
      </c>
      <c r="I15" s="37">
        <f t="shared" si="2"/>
        <v>9.2200000000000004E-2</v>
      </c>
      <c r="J15" s="41" t="str">
        <f t="shared" si="3"/>
        <v/>
      </c>
      <c r="K15" s="37"/>
      <c r="L15" s="55">
        <f t="shared" si="4"/>
        <v>9.4600000000000004E-2</v>
      </c>
      <c r="M15" s="37">
        <f t="shared" si="5"/>
        <v>9.6000000000000002E-2</v>
      </c>
      <c r="N15" s="41">
        <f t="shared" si="6"/>
        <v>9.9099999999999994E-2</v>
      </c>
      <c r="O15" s="222"/>
      <c r="P15" s="54"/>
      <c r="Q15" s="38">
        <v>13.324999999999999</v>
      </c>
      <c r="R15" s="116" t="s">
        <v>13</v>
      </c>
      <c r="S15" s="52"/>
      <c r="T15" s="222"/>
      <c r="U15" s="56">
        <f t="shared" si="7"/>
        <v>9.3700000000000006E-2</v>
      </c>
      <c r="V15" s="47">
        <f t="shared" si="8"/>
        <v>9.9099999999999994E-2</v>
      </c>
    </row>
    <row r="16" spans="1:22" x14ac:dyDescent="0.25">
      <c r="A16" s="86">
        <v>42499</v>
      </c>
      <c r="B16" s="175">
        <v>12.404999999999999</v>
      </c>
      <c r="C16" s="172">
        <v>12.840999999999999</v>
      </c>
      <c r="D16" s="89">
        <f t="shared" si="0"/>
        <v>12.622999999999999</v>
      </c>
      <c r="E16" s="92">
        <v>743.93</v>
      </c>
      <c r="F16" s="91">
        <f t="shared" si="1"/>
        <v>9.3906283899999984E-2</v>
      </c>
      <c r="G16" s="52"/>
      <c r="H16" s="94">
        <f t="shared" si="9"/>
        <v>9.3399999999999997E-2</v>
      </c>
      <c r="I16" s="95">
        <f t="shared" si="2"/>
        <v>9.1999999999999998E-2</v>
      </c>
      <c r="J16" s="97" t="str">
        <f t="shared" si="3"/>
        <v/>
      </c>
      <c r="K16" s="37"/>
      <c r="L16" s="98">
        <f t="shared" si="4"/>
        <v>9.4399999999999998E-2</v>
      </c>
      <c r="M16" s="95">
        <f t="shared" si="5"/>
        <v>9.5799999999999996E-2</v>
      </c>
      <c r="N16" s="97">
        <f t="shared" si="6"/>
        <v>0.10150000000000001</v>
      </c>
      <c r="O16" s="52"/>
      <c r="P16" s="101"/>
      <c r="Q16" s="89">
        <v>13.65</v>
      </c>
      <c r="R16" s="115" t="s">
        <v>13</v>
      </c>
      <c r="S16" s="52"/>
      <c r="T16" s="222"/>
      <c r="U16" s="94">
        <f t="shared" si="7"/>
        <v>9.3399999999999997E-2</v>
      </c>
      <c r="V16" s="91">
        <f t="shared" si="8"/>
        <v>0.10150000000000001</v>
      </c>
    </row>
    <row r="17" spans="1:22" x14ac:dyDescent="0.25">
      <c r="A17" s="128">
        <v>42500</v>
      </c>
      <c r="B17" s="176">
        <v>12.907999999999999</v>
      </c>
      <c r="C17" s="173">
        <v>12.430999999999999</v>
      </c>
      <c r="D17" s="38">
        <f t="shared" si="0"/>
        <v>12.67</v>
      </c>
      <c r="E17" s="39">
        <v>743.96</v>
      </c>
      <c r="F17" s="47">
        <f t="shared" si="1"/>
        <v>9.4259731999999999E-2</v>
      </c>
      <c r="G17" s="52"/>
      <c r="H17" s="56">
        <f t="shared" si="9"/>
        <v>9.3799999999999994E-2</v>
      </c>
      <c r="I17" s="37">
        <f t="shared" si="2"/>
        <v>9.2399999999999996E-2</v>
      </c>
      <c r="J17" s="41" t="str">
        <f t="shared" si="3"/>
        <v/>
      </c>
      <c r="K17" s="37"/>
      <c r="L17" s="55">
        <f t="shared" si="4"/>
        <v>9.4700000000000006E-2</v>
      </c>
      <c r="M17" s="37">
        <f t="shared" si="5"/>
        <v>9.6100000000000005E-2</v>
      </c>
      <c r="N17" s="41" t="str">
        <f t="shared" si="6"/>
        <v/>
      </c>
      <c r="O17" s="222"/>
      <c r="P17" s="54"/>
      <c r="Q17" s="38"/>
      <c r="R17" s="116" t="s">
        <v>13</v>
      </c>
      <c r="S17" s="52"/>
      <c r="T17" s="222"/>
      <c r="U17" s="56">
        <f t="shared" si="7"/>
        <v>9.3799999999999994E-2</v>
      </c>
      <c r="V17" s="47">
        <f t="shared" si="8"/>
        <v>9.4700000000000006E-2</v>
      </c>
    </row>
    <row r="18" spans="1:22" x14ac:dyDescent="0.25">
      <c r="A18" s="86">
        <v>42501</v>
      </c>
      <c r="B18" s="175">
        <v>12.459</v>
      </c>
      <c r="C18" s="172">
        <v>12.601000000000001</v>
      </c>
      <c r="D18" s="89">
        <f t="shared" si="0"/>
        <v>12.53</v>
      </c>
      <c r="E18" s="92">
        <v>744.09</v>
      </c>
      <c r="F18" s="91">
        <f t="shared" si="1"/>
        <v>9.323447700000001E-2</v>
      </c>
      <c r="G18" s="52"/>
      <c r="H18" s="94">
        <f t="shared" si="9"/>
        <v>9.2799999999999994E-2</v>
      </c>
      <c r="I18" s="95">
        <f t="shared" si="2"/>
        <v>9.1399999999999995E-2</v>
      </c>
      <c r="J18" s="97" t="str">
        <f t="shared" si="3"/>
        <v/>
      </c>
      <c r="K18" s="37"/>
      <c r="L18" s="98">
        <f t="shared" si="4"/>
        <v>9.3700000000000006E-2</v>
      </c>
      <c r="M18" s="95">
        <f t="shared" si="5"/>
        <v>9.5100000000000004E-2</v>
      </c>
      <c r="N18" s="97" t="str">
        <f t="shared" si="6"/>
        <v/>
      </c>
      <c r="O18" s="52"/>
      <c r="P18" s="101"/>
      <c r="Q18" s="89"/>
      <c r="R18" s="115" t="s">
        <v>13</v>
      </c>
      <c r="S18" s="52"/>
      <c r="T18" s="222"/>
      <c r="U18" s="94">
        <f t="shared" si="7"/>
        <v>9.2799999999999994E-2</v>
      </c>
      <c r="V18" s="91">
        <f t="shared" si="8"/>
        <v>9.3700000000000006E-2</v>
      </c>
    </row>
    <row r="19" spans="1:22" x14ac:dyDescent="0.25">
      <c r="A19" s="128">
        <v>42502</v>
      </c>
      <c r="B19" s="176">
        <v>12.507999999999999</v>
      </c>
      <c r="C19" s="173">
        <v>12.763</v>
      </c>
      <c r="D19" s="38">
        <f t="shared" si="0"/>
        <v>12.635999999999999</v>
      </c>
      <c r="E19" s="39">
        <v>744.07</v>
      </c>
      <c r="F19" s="47">
        <f t="shared" si="1"/>
        <v>9.4020685200000009E-2</v>
      </c>
      <c r="G19" s="52"/>
      <c r="H19" s="56">
        <f t="shared" si="9"/>
        <v>9.3600000000000003E-2</v>
      </c>
      <c r="I19" s="37">
        <f t="shared" si="2"/>
        <v>9.2100000000000001E-2</v>
      </c>
      <c r="J19" s="41" t="str">
        <f t="shared" si="3"/>
        <v/>
      </c>
      <c r="K19" s="37"/>
      <c r="L19" s="55">
        <f t="shared" si="4"/>
        <v>9.4500000000000001E-2</v>
      </c>
      <c r="M19" s="37">
        <f t="shared" si="5"/>
        <v>9.5899999999999999E-2</v>
      </c>
      <c r="N19" s="41" t="str">
        <f t="shared" si="6"/>
        <v/>
      </c>
      <c r="O19" s="222"/>
      <c r="P19" s="54"/>
      <c r="Q19" s="38"/>
      <c r="R19" s="116" t="s">
        <v>13</v>
      </c>
      <c r="S19" s="52"/>
      <c r="T19" s="222"/>
      <c r="U19" s="56">
        <f t="shared" si="7"/>
        <v>9.3600000000000003E-2</v>
      </c>
      <c r="V19" s="47">
        <f t="shared" si="8"/>
        <v>9.4500000000000001E-2</v>
      </c>
    </row>
    <row r="20" spans="1:22" x14ac:dyDescent="0.25">
      <c r="A20" s="86">
        <v>42503</v>
      </c>
      <c r="B20" s="175">
        <v>12.794</v>
      </c>
      <c r="C20" s="172">
        <v>12.654999999999999</v>
      </c>
      <c r="D20" s="89">
        <f t="shared" si="0"/>
        <v>12.725</v>
      </c>
      <c r="E20" s="92">
        <v>743.98</v>
      </c>
      <c r="F20" s="91">
        <f t="shared" si="1"/>
        <v>9.4671455000000002E-2</v>
      </c>
      <c r="G20" s="52"/>
      <c r="H20" s="94">
        <f t="shared" si="9"/>
        <v>9.4200000000000006E-2</v>
      </c>
      <c r="I20" s="95">
        <f t="shared" si="2"/>
        <v>9.2799999999999994E-2</v>
      </c>
      <c r="J20" s="97" t="str">
        <f t="shared" si="3"/>
        <v/>
      </c>
      <c r="K20" s="37"/>
      <c r="L20" s="98">
        <f t="shared" si="4"/>
        <v>9.5100000000000004E-2</v>
      </c>
      <c r="M20" s="95">
        <f t="shared" si="5"/>
        <v>9.6600000000000005E-2</v>
      </c>
      <c r="N20" s="97" t="str">
        <f t="shared" si="6"/>
        <v/>
      </c>
      <c r="O20" s="52"/>
      <c r="P20" s="101"/>
      <c r="Q20" s="89"/>
      <c r="R20" s="115" t="s">
        <v>13</v>
      </c>
      <c r="S20" s="52"/>
      <c r="T20" s="222"/>
      <c r="U20" s="94">
        <f t="shared" si="7"/>
        <v>9.4200000000000006E-2</v>
      </c>
      <c r="V20" s="91">
        <f t="shared" si="8"/>
        <v>9.5100000000000004E-2</v>
      </c>
    </row>
    <row r="21" spans="1:22" x14ac:dyDescent="0.25">
      <c r="A21" s="128">
        <v>42504</v>
      </c>
      <c r="B21" s="176">
        <v>12.712</v>
      </c>
      <c r="C21" s="173">
        <v>12.619</v>
      </c>
      <c r="D21" s="38">
        <f t="shared" si="0"/>
        <v>12.666</v>
      </c>
      <c r="E21" s="39">
        <v>743.98</v>
      </c>
      <c r="F21" s="47">
        <f t="shared" si="1"/>
        <v>9.4232506800000004E-2</v>
      </c>
      <c r="G21" s="52"/>
      <c r="H21" s="56">
        <f t="shared" si="9"/>
        <v>9.3799999999999994E-2</v>
      </c>
      <c r="I21" s="37">
        <f t="shared" si="2"/>
        <v>9.2399999999999996E-2</v>
      </c>
      <c r="J21" s="41" t="str">
        <f t="shared" si="3"/>
        <v/>
      </c>
      <c r="K21" s="37"/>
      <c r="L21" s="55">
        <f t="shared" si="4"/>
        <v>9.4700000000000006E-2</v>
      </c>
      <c r="M21" s="37">
        <f t="shared" si="5"/>
        <v>9.6100000000000005E-2</v>
      </c>
      <c r="N21" s="41" t="str">
        <f t="shared" si="6"/>
        <v/>
      </c>
      <c r="O21" s="222"/>
      <c r="P21" s="54"/>
      <c r="Q21" s="38"/>
      <c r="R21" s="116" t="s">
        <v>13</v>
      </c>
      <c r="S21" s="52"/>
      <c r="T21" s="222"/>
      <c r="U21" s="56">
        <f t="shared" si="7"/>
        <v>9.3799999999999994E-2</v>
      </c>
      <c r="V21" s="47">
        <f t="shared" si="8"/>
        <v>9.4700000000000006E-2</v>
      </c>
    </row>
    <row r="22" spans="1:22" x14ac:dyDescent="0.25">
      <c r="A22" s="86">
        <v>42505</v>
      </c>
      <c r="B22" s="175">
        <v>12.712</v>
      </c>
      <c r="C22" s="172">
        <v>12.962999999999999</v>
      </c>
      <c r="D22" s="89">
        <f t="shared" si="0"/>
        <v>12.837999999999999</v>
      </c>
      <c r="E22" s="92">
        <v>743.98</v>
      </c>
      <c r="F22" s="91">
        <f t="shared" si="1"/>
        <v>9.5512152399999994E-2</v>
      </c>
      <c r="G22" s="52"/>
      <c r="H22" s="94">
        <f t="shared" si="9"/>
        <v>9.5000000000000001E-2</v>
      </c>
      <c r="I22" s="95">
        <f t="shared" si="2"/>
        <v>9.3600000000000003E-2</v>
      </c>
      <c r="J22" s="97" t="str">
        <f t="shared" si="3"/>
        <v/>
      </c>
      <c r="K22" s="37"/>
      <c r="L22" s="98">
        <f t="shared" si="4"/>
        <v>9.6000000000000002E-2</v>
      </c>
      <c r="M22" s="95">
        <f t="shared" si="5"/>
        <v>9.74E-2</v>
      </c>
      <c r="N22" s="97" t="str">
        <f t="shared" si="6"/>
        <v/>
      </c>
      <c r="O22" s="52"/>
      <c r="P22" s="101"/>
      <c r="Q22" s="89"/>
      <c r="R22" s="115" t="s">
        <v>13</v>
      </c>
      <c r="S22" s="52"/>
      <c r="T22" s="222"/>
      <c r="U22" s="94">
        <f t="shared" si="7"/>
        <v>9.5000000000000001E-2</v>
      </c>
      <c r="V22" s="91">
        <f t="shared" si="8"/>
        <v>9.6000000000000002E-2</v>
      </c>
    </row>
    <row r="23" spans="1:22" x14ac:dyDescent="0.25">
      <c r="A23" s="128">
        <v>42506</v>
      </c>
      <c r="B23" s="176">
        <v>12.782</v>
      </c>
      <c r="C23" s="173">
        <v>12.75</v>
      </c>
      <c r="D23" s="38">
        <f t="shared" si="0"/>
        <v>12.766</v>
      </c>
      <c r="E23" s="39">
        <v>743.98</v>
      </c>
      <c r="F23" s="47">
        <f t="shared" si="1"/>
        <v>9.4976486799999996E-2</v>
      </c>
      <c r="G23" s="52"/>
      <c r="H23" s="56">
        <f t="shared" si="9"/>
        <v>9.4500000000000001E-2</v>
      </c>
      <c r="I23" s="37">
        <f t="shared" si="2"/>
        <v>9.3100000000000002E-2</v>
      </c>
      <c r="J23" s="41" t="str">
        <f t="shared" si="3"/>
        <v/>
      </c>
      <c r="K23" s="37"/>
      <c r="L23" s="55">
        <f t="shared" si="4"/>
        <v>9.5500000000000002E-2</v>
      </c>
      <c r="M23" s="37">
        <f t="shared" si="5"/>
        <v>9.69E-2</v>
      </c>
      <c r="N23" s="41" t="str">
        <f t="shared" si="6"/>
        <v/>
      </c>
      <c r="O23" s="222"/>
      <c r="P23" s="54"/>
      <c r="Q23" s="38"/>
      <c r="R23" s="116" t="s">
        <v>13</v>
      </c>
      <c r="S23" s="52"/>
      <c r="T23" s="222"/>
      <c r="U23" s="56">
        <f t="shared" si="7"/>
        <v>9.4500000000000001E-2</v>
      </c>
      <c r="V23" s="47">
        <f t="shared" si="8"/>
        <v>9.5500000000000002E-2</v>
      </c>
    </row>
    <row r="24" spans="1:22" x14ac:dyDescent="0.25">
      <c r="A24" s="86">
        <v>42507</v>
      </c>
      <c r="B24" s="175">
        <v>12.68</v>
      </c>
      <c r="C24" s="172">
        <v>12.881</v>
      </c>
      <c r="D24" s="89">
        <f t="shared" si="0"/>
        <v>12.781000000000001</v>
      </c>
      <c r="E24" s="92">
        <v>743.86</v>
      </c>
      <c r="F24" s="91">
        <f t="shared" si="1"/>
        <v>9.5072746600000008E-2</v>
      </c>
      <c r="G24" s="52"/>
      <c r="H24" s="94">
        <f t="shared" si="9"/>
        <v>9.4600000000000004E-2</v>
      </c>
      <c r="I24" s="95">
        <f t="shared" si="2"/>
        <v>9.3200000000000005E-2</v>
      </c>
      <c r="J24" s="97" t="str">
        <f t="shared" si="3"/>
        <v/>
      </c>
      <c r="K24" s="37"/>
      <c r="L24" s="98">
        <f t="shared" si="4"/>
        <v>9.5500000000000002E-2</v>
      </c>
      <c r="M24" s="95">
        <f t="shared" si="5"/>
        <v>9.7000000000000003E-2</v>
      </c>
      <c r="N24" s="97" t="str">
        <f t="shared" si="6"/>
        <v/>
      </c>
      <c r="O24" s="52"/>
      <c r="P24" s="101"/>
      <c r="Q24" s="89"/>
      <c r="R24" s="115" t="s">
        <v>13</v>
      </c>
      <c r="S24" s="52"/>
      <c r="T24" s="222"/>
      <c r="U24" s="94">
        <f t="shared" si="7"/>
        <v>9.4600000000000004E-2</v>
      </c>
      <c r="V24" s="91">
        <f t="shared" si="8"/>
        <v>9.5500000000000002E-2</v>
      </c>
    </row>
    <row r="25" spans="1:22" x14ac:dyDescent="0.25">
      <c r="A25" s="128">
        <v>42508</v>
      </c>
      <c r="B25" s="176">
        <v>12.86</v>
      </c>
      <c r="C25" s="173">
        <v>12.625999999999999</v>
      </c>
      <c r="D25" s="38">
        <f t="shared" si="0"/>
        <v>12.743</v>
      </c>
      <c r="E25" s="39">
        <v>743.73</v>
      </c>
      <c r="F25" s="47">
        <f t="shared" si="1"/>
        <v>9.4773513899999995E-2</v>
      </c>
      <c r="G25" s="52"/>
      <c r="H25" s="56">
        <f t="shared" si="9"/>
        <v>9.4299999999999995E-2</v>
      </c>
      <c r="I25" s="37">
        <f t="shared" si="2"/>
        <v>9.2899999999999996E-2</v>
      </c>
      <c r="J25" s="41" t="str">
        <f t="shared" si="3"/>
        <v/>
      </c>
      <c r="K25" s="37"/>
      <c r="L25" s="55">
        <f t="shared" si="4"/>
        <v>9.5200000000000007E-2</v>
      </c>
      <c r="M25" s="37">
        <f t="shared" si="5"/>
        <v>9.6699999999999994E-2</v>
      </c>
      <c r="N25" s="41" t="str">
        <f t="shared" si="6"/>
        <v/>
      </c>
      <c r="O25" s="222"/>
      <c r="P25" s="54"/>
      <c r="Q25" s="225"/>
      <c r="R25" s="226" t="s">
        <v>13</v>
      </c>
      <c r="S25" s="224"/>
      <c r="T25" s="222"/>
      <c r="U25" s="56">
        <f t="shared" si="7"/>
        <v>9.4299999999999995E-2</v>
      </c>
      <c r="V25" s="47">
        <f t="shared" si="8"/>
        <v>9.5200000000000007E-2</v>
      </c>
    </row>
    <row r="26" spans="1:22" x14ac:dyDescent="0.25">
      <c r="A26" s="86">
        <v>42509</v>
      </c>
      <c r="B26" s="175">
        <v>12.807</v>
      </c>
      <c r="C26" s="172">
        <v>12.75</v>
      </c>
      <c r="D26" s="89">
        <f t="shared" si="0"/>
        <v>12.779</v>
      </c>
      <c r="E26" s="92">
        <v>743.66</v>
      </c>
      <c r="F26" s="91">
        <f t="shared" si="1"/>
        <v>9.50323114E-2</v>
      </c>
      <c r="G26" s="52"/>
      <c r="H26" s="94">
        <f t="shared" si="9"/>
        <v>9.4600000000000004E-2</v>
      </c>
      <c r="I26" s="95">
        <f t="shared" si="2"/>
        <v>9.3100000000000002E-2</v>
      </c>
      <c r="J26" s="97" t="str">
        <f t="shared" si="3"/>
        <v/>
      </c>
      <c r="K26" s="37"/>
      <c r="L26" s="98">
        <f t="shared" si="4"/>
        <v>9.5500000000000002E-2</v>
      </c>
      <c r="M26" s="95">
        <f t="shared" si="5"/>
        <v>9.69E-2</v>
      </c>
      <c r="N26" s="97" t="str">
        <f t="shared" si="6"/>
        <v/>
      </c>
      <c r="O26" s="52"/>
      <c r="P26" s="101"/>
      <c r="Q26" s="89"/>
      <c r="R26" s="115" t="s">
        <v>13</v>
      </c>
      <c r="S26" s="52"/>
      <c r="T26" s="222"/>
      <c r="U26" s="94">
        <f t="shared" si="7"/>
        <v>9.4600000000000004E-2</v>
      </c>
      <c r="V26" s="91">
        <f t="shared" si="8"/>
        <v>9.5500000000000002E-2</v>
      </c>
    </row>
    <row r="27" spans="1:22" x14ac:dyDescent="0.25">
      <c r="A27" s="128">
        <v>42510</v>
      </c>
      <c r="B27" s="176">
        <v>12.734</v>
      </c>
      <c r="C27" s="173">
        <v>12.9</v>
      </c>
      <c r="D27" s="38">
        <f t="shared" si="0"/>
        <v>12.817</v>
      </c>
      <c r="E27" s="39">
        <v>743.7</v>
      </c>
      <c r="F27" s="47">
        <f t="shared" si="1"/>
        <v>9.5320029000000014E-2</v>
      </c>
      <c r="G27" s="52"/>
      <c r="H27" s="56">
        <f t="shared" si="9"/>
        <v>9.4799999999999995E-2</v>
      </c>
      <c r="I27" s="37">
        <f t="shared" si="2"/>
        <v>9.3399999999999997E-2</v>
      </c>
      <c r="J27" s="41" t="str">
        <f t="shared" si="3"/>
        <v/>
      </c>
      <c r="K27" s="37"/>
      <c r="L27" s="55">
        <f t="shared" si="4"/>
        <v>9.5799999999999996E-2</v>
      </c>
      <c r="M27" s="37">
        <f t="shared" si="5"/>
        <v>9.7199999999999995E-2</v>
      </c>
      <c r="N27" s="41" t="str">
        <f t="shared" si="6"/>
        <v/>
      </c>
      <c r="O27" s="222"/>
      <c r="P27" s="54"/>
      <c r="Q27" s="38"/>
      <c r="R27" s="116" t="s">
        <v>13</v>
      </c>
      <c r="S27" s="52"/>
      <c r="T27" s="222"/>
      <c r="U27" s="56">
        <f t="shared" si="7"/>
        <v>9.4799999999999995E-2</v>
      </c>
      <c r="V27" s="47">
        <f t="shared" si="8"/>
        <v>9.5799999999999996E-2</v>
      </c>
    </row>
    <row r="28" spans="1:22" x14ac:dyDescent="0.25">
      <c r="A28" s="86">
        <v>42511</v>
      </c>
      <c r="B28" s="175">
        <v>12.657</v>
      </c>
      <c r="C28" s="172">
        <v>12.4</v>
      </c>
      <c r="D28" s="89">
        <f t="shared" si="0"/>
        <v>12.529</v>
      </c>
      <c r="E28" s="92">
        <v>743.7</v>
      </c>
      <c r="F28" s="91">
        <f t="shared" si="1"/>
        <v>9.3178173000000003E-2</v>
      </c>
      <c r="G28" s="52"/>
      <c r="H28" s="94">
        <f t="shared" si="9"/>
        <v>9.2700000000000005E-2</v>
      </c>
      <c r="I28" s="95">
        <f t="shared" si="2"/>
        <v>9.1300000000000006E-2</v>
      </c>
      <c r="J28" s="97" t="str">
        <f t="shared" si="3"/>
        <v/>
      </c>
      <c r="K28" s="37"/>
      <c r="L28" s="98">
        <f t="shared" si="4"/>
        <v>9.3600000000000003E-2</v>
      </c>
      <c r="M28" s="95">
        <f t="shared" si="5"/>
        <v>9.5000000000000001E-2</v>
      </c>
      <c r="N28" s="97" t="str">
        <f t="shared" si="6"/>
        <v/>
      </c>
      <c r="O28" s="52"/>
      <c r="P28" s="101"/>
      <c r="Q28" s="89"/>
      <c r="R28" s="115" t="s">
        <v>13</v>
      </c>
      <c r="S28" s="52"/>
      <c r="T28" s="222"/>
      <c r="U28" s="94">
        <f t="shared" si="7"/>
        <v>9.2700000000000005E-2</v>
      </c>
      <c r="V28" s="91">
        <f t="shared" si="8"/>
        <v>9.3600000000000003E-2</v>
      </c>
    </row>
    <row r="29" spans="1:22" x14ac:dyDescent="0.25">
      <c r="A29" s="128">
        <v>42512</v>
      </c>
      <c r="B29" s="176">
        <v>12.657</v>
      </c>
      <c r="C29" s="173">
        <v>12.925000000000001</v>
      </c>
      <c r="D29" s="38">
        <f t="shared" si="0"/>
        <v>12.791</v>
      </c>
      <c r="E29" s="39">
        <v>743.7</v>
      </c>
      <c r="F29" s="47">
        <f t="shared" si="1"/>
        <v>9.5126667000000012E-2</v>
      </c>
      <c r="G29" s="52"/>
      <c r="H29" s="56">
        <f t="shared" si="9"/>
        <v>9.4700000000000006E-2</v>
      </c>
      <c r="I29" s="37">
        <f t="shared" si="2"/>
        <v>9.3200000000000005E-2</v>
      </c>
      <c r="J29" s="41" t="str">
        <f t="shared" si="3"/>
        <v/>
      </c>
      <c r="K29" s="37"/>
      <c r="L29" s="55">
        <f t="shared" si="4"/>
        <v>9.5600000000000004E-2</v>
      </c>
      <c r="M29" s="37">
        <f t="shared" si="5"/>
        <v>9.7000000000000003E-2</v>
      </c>
      <c r="N29" s="41" t="str">
        <f t="shared" si="6"/>
        <v/>
      </c>
      <c r="O29" s="222"/>
      <c r="P29" s="54"/>
      <c r="Q29" s="38"/>
      <c r="R29" s="116" t="s">
        <v>13</v>
      </c>
      <c r="S29" s="52"/>
      <c r="T29" s="222"/>
      <c r="U29" s="56">
        <f t="shared" si="7"/>
        <v>9.4700000000000006E-2</v>
      </c>
      <c r="V29" s="47">
        <f t="shared" si="8"/>
        <v>9.5600000000000004E-2</v>
      </c>
    </row>
    <row r="30" spans="1:22" x14ac:dyDescent="0.25">
      <c r="A30" s="86">
        <v>42513</v>
      </c>
      <c r="B30" s="175">
        <v>12.755000000000001</v>
      </c>
      <c r="C30" s="172">
        <v>13.063000000000001</v>
      </c>
      <c r="D30" s="89">
        <f t="shared" si="0"/>
        <v>12.909000000000001</v>
      </c>
      <c r="E30" s="92">
        <v>743.71</v>
      </c>
      <c r="F30" s="91">
        <f t="shared" si="1"/>
        <v>9.6005523900000014E-2</v>
      </c>
      <c r="G30" s="52"/>
      <c r="H30" s="94">
        <f t="shared" si="9"/>
        <v>9.5500000000000002E-2</v>
      </c>
      <c r="I30" s="95">
        <f t="shared" si="2"/>
        <v>9.4100000000000003E-2</v>
      </c>
      <c r="J30" s="97" t="str">
        <f t="shared" si="3"/>
        <v/>
      </c>
      <c r="K30" s="37"/>
      <c r="L30" s="98">
        <f t="shared" si="4"/>
        <v>9.6500000000000002E-2</v>
      </c>
      <c r="M30" s="95">
        <f t="shared" si="5"/>
        <v>9.7900000000000001E-2</v>
      </c>
      <c r="N30" s="97" t="str">
        <f t="shared" si="6"/>
        <v/>
      </c>
      <c r="O30" s="52"/>
      <c r="P30" s="101"/>
      <c r="Q30" s="89"/>
      <c r="R30" s="115" t="s">
        <v>28</v>
      </c>
      <c r="S30" s="52"/>
      <c r="T30" s="222" t="s">
        <v>38</v>
      </c>
      <c r="U30" s="94">
        <f t="shared" si="7"/>
        <v>9.5500000000000002E-2</v>
      </c>
      <c r="V30" s="91">
        <f t="shared" si="8"/>
        <v>9.7900000000000001E-2</v>
      </c>
    </row>
    <row r="31" spans="1:22" x14ac:dyDescent="0.25">
      <c r="A31" s="128">
        <v>42514</v>
      </c>
      <c r="B31" s="176">
        <v>12.663</v>
      </c>
      <c r="C31" s="173">
        <v>13</v>
      </c>
      <c r="D31" s="38">
        <f t="shared" si="0"/>
        <v>12.832000000000001</v>
      </c>
      <c r="E31" s="39">
        <v>743.65</v>
      </c>
      <c r="F31" s="47">
        <f t="shared" si="1"/>
        <v>9.5425167999999991E-2</v>
      </c>
      <c r="G31" s="52"/>
      <c r="H31" s="56">
        <f t="shared" si="9"/>
        <v>9.4899999999999998E-2</v>
      </c>
      <c r="I31" s="37">
        <f t="shared" si="2"/>
        <v>9.35E-2</v>
      </c>
      <c r="J31" s="41" t="str">
        <f t="shared" si="3"/>
        <v/>
      </c>
      <c r="K31" s="37"/>
      <c r="L31" s="55">
        <f t="shared" si="4"/>
        <v>9.5899999999999999E-2</v>
      </c>
      <c r="M31" s="37">
        <f t="shared" si="5"/>
        <v>9.7299999999999998E-2</v>
      </c>
      <c r="N31" s="41" t="str">
        <f t="shared" si="6"/>
        <v/>
      </c>
      <c r="O31" s="222"/>
      <c r="P31" s="54"/>
      <c r="Q31" s="38"/>
      <c r="R31" s="116" t="s">
        <v>13</v>
      </c>
      <c r="S31" s="52"/>
      <c r="T31" s="222"/>
      <c r="U31" s="56">
        <f t="shared" si="7"/>
        <v>9.4899999999999998E-2</v>
      </c>
      <c r="V31" s="47">
        <f t="shared" si="8"/>
        <v>9.5899999999999999E-2</v>
      </c>
    </row>
    <row r="32" spans="1:22" x14ac:dyDescent="0.25">
      <c r="A32" s="86">
        <v>42515</v>
      </c>
      <c r="B32" s="175">
        <v>12.676</v>
      </c>
      <c r="C32" s="172">
        <v>13.4</v>
      </c>
      <c r="D32" s="89">
        <f t="shared" si="0"/>
        <v>13.038</v>
      </c>
      <c r="E32" s="92">
        <v>743.69</v>
      </c>
      <c r="F32" s="91">
        <f t="shared" si="1"/>
        <v>9.6962302200000017E-2</v>
      </c>
      <c r="G32" s="52"/>
      <c r="H32" s="94">
        <f t="shared" si="9"/>
        <v>9.6500000000000002E-2</v>
      </c>
      <c r="I32" s="95">
        <f t="shared" si="2"/>
        <v>9.5000000000000001E-2</v>
      </c>
      <c r="J32" s="97" t="str">
        <f t="shared" si="3"/>
        <v/>
      </c>
      <c r="K32" s="37"/>
      <c r="L32" s="98">
        <f t="shared" si="4"/>
        <v>9.74E-2</v>
      </c>
      <c r="M32" s="95">
        <f t="shared" si="5"/>
        <v>9.8900000000000002E-2</v>
      </c>
      <c r="N32" s="97" t="str">
        <f t="shared" si="6"/>
        <v/>
      </c>
      <c r="O32" s="52"/>
      <c r="P32" s="101"/>
      <c r="Q32" s="89"/>
      <c r="R32" s="115" t="s">
        <v>13</v>
      </c>
      <c r="S32" s="52"/>
      <c r="T32" s="222"/>
      <c r="U32" s="94">
        <f t="shared" si="7"/>
        <v>9.6500000000000002E-2</v>
      </c>
      <c r="V32" s="91">
        <f t="shared" si="8"/>
        <v>9.74E-2</v>
      </c>
    </row>
    <row r="33" spans="1:22" x14ac:dyDescent="0.25">
      <c r="A33" s="128">
        <v>42516</v>
      </c>
      <c r="B33" s="176">
        <v>12.835000000000001</v>
      </c>
      <c r="C33" s="173">
        <v>13.288</v>
      </c>
      <c r="D33" s="38">
        <f t="shared" si="0"/>
        <v>13.061999999999999</v>
      </c>
      <c r="E33" s="39">
        <v>743.67</v>
      </c>
      <c r="F33" s="47">
        <f t="shared" si="1"/>
        <v>9.7138175399999985E-2</v>
      </c>
      <c r="G33" s="52"/>
      <c r="H33" s="56">
        <f t="shared" si="9"/>
        <v>9.6699999999999994E-2</v>
      </c>
      <c r="I33" s="37">
        <f t="shared" si="2"/>
        <v>9.5200000000000007E-2</v>
      </c>
      <c r="J33" s="41" t="str">
        <f t="shared" si="3"/>
        <v/>
      </c>
      <c r="K33" s="37"/>
      <c r="L33" s="55">
        <f t="shared" si="4"/>
        <v>9.7600000000000006E-2</v>
      </c>
      <c r="M33" s="37">
        <f t="shared" si="5"/>
        <v>9.9099999999999994E-2</v>
      </c>
      <c r="N33" s="41" t="str">
        <f t="shared" si="6"/>
        <v/>
      </c>
      <c r="O33" s="52"/>
      <c r="P33" s="54"/>
      <c r="Q33" s="38"/>
      <c r="R33" s="116" t="s">
        <v>13</v>
      </c>
      <c r="S33" s="52"/>
      <c r="T33" s="222"/>
      <c r="U33" s="56">
        <f t="shared" si="7"/>
        <v>9.6699999999999994E-2</v>
      </c>
      <c r="V33" s="47">
        <f t="shared" si="8"/>
        <v>9.7600000000000006E-2</v>
      </c>
    </row>
    <row r="34" spans="1:22" x14ac:dyDescent="0.25">
      <c r="A34" s="86">
        <v>42517</v>
      </c>
      <c r="B34" s="175">
        <v>13.077</v>
      </c>
      <c r="C34" s="172">
        <v>13.263</v>
      </c>
      <c r="D34" s="89">
        <f t="shared" si="0"/>
        <v>13.17</v>
      </c>
      <c r="E34" s="92">
        <v>743.67</v>
      </c>
      <c r="F34" s="91">
        <f t="shared" si="1"/>
        <v>9.7941338999999988E-2</v>
      </c>
      <c r="G34" s="52"/>
      <c r="H34" s="94">
        <f t="shared" si="9"/>
        <v>9.7500000000000003E-2</v>
      </c>
      <c r="I34" s="95">
        <f t="shared" si="2"/>
        <v>9.6000000000000002E-2</v>
      </c>
      <c r="J34" s="97" t="str">
        <f t="shared" si="3"/>
        <v/>
      </c>
      <c r="K34" s="37"/>
      <c r="L34" s="98">
        <f t="shared" si="4"/>
        <v>9.8400000000000001E-2</v>
      </c>
      <c r="M34" s="95">
        <f t="shared" si="5"/>
        <v>9.9900000000000003E-2</v>
      </c>
      <c r="N34" s="97" t="str">
        <f t="shared" si="6"/>
        <v/>
      </c>
      <c r="O34" s="52"/>
      <c r="P34" s="101"/>
      <c r="Q34" s="89"/>
      <c r="R34" s="115" t="s">
        <v>13</v>
      </c>
      <c r="S34" s="52"/>
      <c r="T34" s="222"/>
      <c r="U34" s="94">
        <f t="shared" si="7"/>
        <v>9.7500000000000003E-2</v>
      </c>
      <c r="V34" s="91">
        <f t="shared" si="8"/>
        <v>9.8400000000000001E-2</v>
      </c>
    </row>
    <row r="35" spans="1:22" x14ac:dyDescent="0.25">
      <c r="A35" s="128">
        <v>42518</v>
      </c>
      <c r="B35" s="176">
        <v>13.178000000000001</v>
      </c>
      <c r="C35" s="173">
        <v>14.058999999999999</v>
      </c>
      <c r="D35" s="38">
        <f t="shared" si="0"/>
        <v>13.619</v>
      </c>
      <c r="E35" s="39">
        <v>743.67</v>
      </c>
      <c r="F35" s="47">
        <f t="shared" si="1"/>
        <v>0.10128041729999999</v>
      </c>
      <c r="G35" s="52"/>
      <c r="H35" s="56">
        <f t="shared" si="9"/>
        <v>0.1008</v>
      </c>
      <c r="I35" s="37">
        <f t="shared" si="2"/>
        <v>9.9299999999999999E-2</v>
      </c>
      <c r="J35" s="41" t="str">
        <f t="shared" si="3"/>
        <v/>
      </c>
      <c r="K35" s="37"/>
      <c r="L35" s="55">
        <f t="shared" si="4"/>
        <v>0.1018</v>
      </c>
      <c r="M35" s="37">
        <f t="shared" si="5"/>
        <v>0.1033</v>
      </c>
      <c r="N35" s="41">
        <f t="shared" si="6"/>
        <v>0.10630000000000001</v>
      </c>
      <c r="O35" s="52"/>
      <c r="P35" s="54"/>
      <c r="Q35" s="38">
        <v>14.3</v>
      </c>
      <c r="R35" s="116" t="s">
        <v>13</v>
      </c>
      <c r="S35" s="52"/>
      <c r="T35" s="222"/>
      <c r="U35" s="56">
        <f t="shared" si="7"/>
        <v>0.1008</v>
      </c>
      <c r="V35" s="47">
        <f t="shared" si="8"/>
        <v>0.10630000000000001</v>
      </c>
    </row>
    <row r="36" spans="1:22" x14ac:dyDescent="0.25">
      <c r="A36" s="86">
        <v>42519</v>
      </c>
      <c r="B36" s="175">
        <v>13.178000000000001</v>
      </c>
      <c r="C36" s="172">
        <v>13.324999999999999</v>
      </c>
      <c r="D36" s="89">
        <f t="shared" si="0"/>
        <v>13.252000000000001</v>
      </c>
      <c r="E36" s="92">
        <v>743.67</v>
      </c>
      <c r="F36" s="91">
        <f t="shared" si="1"/>
        <v>9.8551148399999997E-2</v>
      </c>
      <c r="G36" s="52"/>
      <c r="H36" s="94">
        <f t="shared" si="9"/>
        <v>9.8100000000000007E-2</v>
      </c>
      <c r="I36" s="95">
        <f t="shared" si="2"/>
        <v>9.6600000000000005E-2</v>
      </c>
      <c r="J36" s="97"/>
      <c r="K36" s="37"/>
      <c r="L36" s="98">
        <f t="shared" si="4"/>
        <v>9.9000000000000005E-2</v>
      </c>
      <c r="M36" s="95">
        <f t="shared" si="5"/>
        <v>0.10050000000000001</v>
      </c>
      <c r="N36" s="97"/>
      <c r="O36" s="52"/>
      <c r="P36" s="101"/>
      <c r="Q36" s="89"/>
      <c r="R36" s="115" t="s">
        <v>13</v>
      </c>
      <c r="S36" s="52"/>
      <c r="T36" s="222"/>
      <c r="U36" s="94">
        <f t="shared" si="7"/>
        <v>9.8100000000000007E-2</v>
      </c>
      <c r="V36" s="91">
        <f t="shared" si="8"/>
        <v>9.9000000000000005E-2</v>
      </c>
    </row>
    <row r="37" spans="1:22" x14ac:dyDescent="0.25">
      <c r="A37" s="128">
        <v>42520</v>
      </c>
      <c r="B37" s="176">
        <v>13.163</v>
      </c>
      <c r="C37" s="173">
        <v>13.034000000000001</v>
      </c>
      <c r="D37" s="38">
        <f t="shared" si="0"/>
        <v>13.099</v>
      </c>
      <c r="E37" s="39">
        <v>743.69</v>
      </c>
      <c r="F37" s="47">
        <f t="shared" si="1"/>
        <v>9.7415953100000008E-2</v>
      </c>
      <c r="G37" s="52"/>
      <c r="H37" s="56">
        <f t="shared" si="9"/>
        <v>9.69E-2</v>
      </c>
      <c r="I37" s="37">
        <f t="shared" si="2"/>
        <v>9.5500000000000002E-2</v>
      </c>
      <c r="J37" s="41"/>
      <c r="K37" s="37"/>
      <c r="L37" s="55">
        <f t="shared" si="4"/>
        <v>9.7900000000000001E-2</v>
      </c>
      <c r="M37" s="37">
        <f t="shared" si="5"/>
        <v>9.9400000000000002E-2</v>
      </c>
      <c r="N37" s="41"/>
      <c r="O37" s="52"/>
      <c r="P37" s="54"/>
      <c r="Q37" s="38"/>
      <c r="R37" s="116" t="s">
        <v>13</v>
      </c>
      <c r="S37" s="52"/>
      <c r="T37" s="222"/>
      <c r="U37" s="56">
        <f t="shared" si="7"/>
        <v>9.69E-2</v>
      </c>
      <c r="V37" s="47">
        <f t="shared" si="8"/>
        <v>9.7900000000000001E-2</v>
      </c>
    </row>
    <row r="38" spans="1:22" ht="15.75" thickBot="1" x14ac:dyDescent="0.3">
      <c r="A38" s="131">
        <v>42521</v>
      </c>
      <c r="B38" s="233">
        <v>13.15</v>
      </c>
      <c r="C38" s="189">
        <v>13.247999999999999</v>
      </c>
      <c r="D38" s="134">
        <f t="shared" si="0"/>
        <v>13.199</v>
      </c>
      <c r="E38" s="135">
        <v>743.76</v>
      </c>
      <c r="F38" s="136">
        <f t="shared" si="1"/>
        <v>9.8168882400000004E-2</v>
      </c>
      <c r="G38" s="52"/>
      <c r="H38" s="140">
        <f t="shared" si="9"/>
        <v>9.7699999999999995E-2</v>
      </c>
      <c r="I38" s="141">
        <f t="shared" si="2"/>
        <v>9.6199999999999994E-2</v>
      </c>
      <c r="J38" s="142"/>
      <c r="K38" s="37"/>
      <c r="L38" s="145">
        <f t="shared" si="4"/>
        <v>9.8699999999999996E-2</v>
      </c>
      <c r="M38" s="141">
        <f t="shared" si="5"/>
        <v>0.10009999999999999</v>
      </c>
      <c r="N38" s="142"/>
      <c r="O38" s="52"/>
      <c r="P38" s="190"/>
      <c r="Q38" s="134"/>
      <c r="R38" s="149" t="s">
        <v>13</v>
      </c>
      <c r="S38" s="52"/>
      <c r="T38" s="222"/>
      <c r="U38" s="140">
        <f t="shared" si="7"/>
        <v>9.7699999999999995E-2</v>
      </c>
      <c r="V38" s="136">
        <f t="shared" si="8"/>
        <v>9.8699999999999996E-2</v>
      </c>
    </row>
    <row r="39" spans="1:22" x14ac:dyDescent="0.25">
      <c r="A39" s="65" t="s">
        <v>47</v>
      </c>
      <c r="B39" s="39"/>
      <c r="C39" s="39"/>
      <c r="D39" s="37"/>
      <c r="E39" s="39"/>
      <c r="F39" s="37">
        <f>ROUND(SUM(F8:F38)/31,4)</f>
        <v>9.4899999999999998E-2</v>
      </c>
      <c r="G39" s="35"/>
      <c r="H39" s="50"/>
      <c r="I39" s="38"/>
      <c r="J39" s="36"/>
      <c r="K39" s="38"/>
      <c r="L39" s="38"/>
      <c r="M39" s="38"/>
      <c r="N39" s="36"/>
      <c r="O39" s="1"/>
      <c r="P39" s="36"/>
      <c r="Q39" s="36"/>
      <c r="R39" s="35"/>
      <c r="S39" s="35"/>
      <c r="T39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topLeftCell="A11" workbookViewId="0">
      <selection activeCell="A41" sqref="A41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7" max="7" width="9.140625" customWidth="1"/>
    <col min="8" max="8" width="12.42578125" customWidth="1"/>
    <col min="9" max="9" width="12.140625" customWidth="1"/>
    <col min="10" max="10" width="13.5703125" customWidth="1"/>
    <col min="11" max="11" width="9.140625" customWidth="1"/>
    <col min="12" max="12" width="12.5703125" customWidth="1"/>
    <col min="13" max="13" width="11.42578125" customWidth="1"/>
    <col min="14" max="14" width="12.42578125" customWidth="1"/>
    <col min="15" max="15" width="9.140625" customWidth="1"/>
    <col min="16" max="16" width="13.42578125" customWidth="1"/>
    <col min="17" max="17" width="14.28515625" customWidth="1"/>
    <col min="18" max="18" width="13.7109375" customWidth="1"/>
    <col min="19" max="19" width="9.140625" customWidth="1"/>
    <col min="20" max="20" width="9.140625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58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274" t="s">
        <v>1</v>
      </c>
      <c r="C6" s="275" t="s">
        <v>2</v>
      </c>
      <c r="D6" s="275" t="s">
        <v>6</v>
      </c>
      <c r="E6" s="275" t="s">
        <v>8</v>
      </c>
      <c r="F6" s="276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277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42461</v>
      </c>
      <c r="B8" s="228">
        <v>11.923999999999999</v>
      </c>
      <c r="C8" s="209">
        <v>11.95</v>
      </c>
      <c r="D8" s="210">
        <f t="shared" ref="D8:D37" si="0">ROUND((B8+C8)/2,3)</f>
        <v>11.936999999999999</v>
      </c>
      <c r="E8" s="211">
        <v>745.03</v>
      </c>
      <c r="F8" s="212">
        <f t="shared" ref="F8:F37" si="1">(D8*E8)/100000</f>
        <v>8.8934231099999997E-2</v>
      </c>
      <c r="G8" s="52"/>
      <c r="H8" s="214">
        <f>ROUND(ROUND(D8*0.995,3)*(E8/100000),4)</f>
        <v>8.8499999999999995E-2</v>
      </c>
      <c r="I8" s="215">
        <f t="shared" ref="I8:I37" si="2">ROUND(ROUND(D8*0.98,3)*(E8/100000),4)</f>
        <v>8.72E-2</v>
      </c>
      <c r="J8" s="216" t="str">
        <f t="shared" ref="J8:J35" si="3">IF(ISNUMBER(P8),ROUND(ROUND(P8,3)*(E8/100000),4),"")</f>
        <v/>
      </c>
      <c r="K8" s="37"/>
      <c r="L8" s="217">
        <f t="shared" ref="L8:L37" si="4">ROUND(ROUND(D8*1.005,3)*(E8/100000),4)</f>
        <v>8.9399999999999993E-2</v>
      </c>
      <c r="M8" s="215">
        <f t="shared" ref="M8:M37" si="5">ROUND(ROUND(D8*1.02,3)*(E8/100000),4)</f>
        <v>9.0700000000000003E-2</v>
      </c>
      <c r="N8" s="218" t="str">
        <f t="shared" ref="N8:N37" si="6">IF(ISNUMBER(Q8),ROUND(ROUND(Q8,3)*(E8/100000),4),"")</f>
        <v/>
      </c>
      <c r="O8" s="52"/>
      <c r="P8" s="219"/>
      <c r="Q8" s="220"/>
      <c r="R8" s="221" t="s">
        <v>13</v>
      </c>
      <c r="S8" s="52"/>
      <c r="T8" s="222"/>
      <c r="U8" s="214">
        <f>IF(R8="Green zone",MIN(H8,J8),IF(T8="Upper",MIN(I8,J8),IF(T8="Lower",MIN(H8,J8))))</f>
        <v>8.8499999999999995E-2</v>
      </c>
      <c r="V8" s="212">
        <f>IF(R8="Green zone",MAX(L8,N8),IF(T8="Upper",MAX(L8,N8),IF(T8="Lower",MAX(M8,N8))))</f>
        <v>8.9399999999999993E-2</v>
      </c>
    </row>
    <row r="9" spans="1:22" x14ac:dyDescent="0.25">
      <c r="A9" s="128">
        <v>42462</v>
      </c>
      <c r="B9" s="176">
        <v>11.657999999999999</v>
      </c>
      <c r="C9" s="203">
        <v>11.95</v>
      </c>
      <c r="D9" s="38">
        <f t="shared" si="0"/>
        <v>11.804</v>
      </c>
      <c r="E9" s="39">
        <v>745.03</v>
      </c>
      <c r="F9" s="47">
        <f>(D9*E9)/100000</f>
        <v>8.7943341199999997E-2</v>
      </c>
      <c r="G9" s="52"/>
      <c r="H9" s="56">
        <f>ROUND(ROUND(D9*0.995,3)*(E9/100000),4)</f>
        <v>8.7499999999999994E-2</v>
      </c>
      <c r="I9" s="37">
        <f t="shared" si="2"/>
        <v>8.6199999999999999E-2</v>
      </c>
      <c r="J9" s="204" t="str">
        <f t="shared" si="3"/>
        <v/>
      </c>
      <c r="K9" s="37"/>
      <c r="L9" s="55">
        <f t="shared" si="4"/>
        <v>8.8400000000000006E-2</v>
      </c>
      <c r="M9" s="37">
        <f t="shared" si="5"/>
        <v>8.9700000000000002E-2</v>
      </c>
      <c r="N9" s="41" t="str">
        <f t="shared" si="6"/>
        <v/>
      </c>
      <c r="O9" s="222"/>
      <c r="P9" s="227"/>
      <c r="Q9" s="74"/>
      <c r="R9" s="116" t="s">
        <v>13</v>
      </c>
      <c r="S9" s="52"/>
      <c r="T9" s="222"/>
      <c r="U9" s="56">
        <f t="shared" ref="U9:U37" si="7">IF(R9="Green zone",MIN(H9,J9),IF(T9="Upper",MIN(I9,J9),IF(T9="Lower",MIN(H9,J9))))</f>
        <v>8.7499999999999994E-2</v>
      </c>
      <c r="V9" s="47">
        <f t="shared" ref="V9:V37" si="8">IF(R9="Green zone",MAX(L9,N9),IF(T9="Upper",MAX(L9,N9),IF(T9="Lower",MAX(M9,N9))))</f>
        <v>8.8400000000000006E-2</v>
      </c>
    </row>
    <row r="10" spans="1:22" x14ac:dyDescent="0.25">
      <c r="A10" s="86">
        <v>42463</v>
      </c>
      <c r="B10" s="175">
        <v>11.688000000000001</v>
      </c>
      <c r="C10" s="172">
        <v>10.944000000000001</v>
      </c>
      <c r="D10" s="89">
        <f t="shared" si="0"/>
        <v>11.316000000000001</v>
      </c>
      <c r="E10" s="92">
        <v>745.03</v>
      </c>
      <c r="F10" s="91">
        <f t="shared" si="1"/>
        <v>8.430759480000001E-2</v>
      </c>
      <c r="G10" s="52"/>
      <c r="H10" s="94">
        <f t="shared" ref="H10:H37" si="9">ROUND(ROUND(D10*0.995,3)*(E10/100000),4)</f>
        <v>8.3900000000000002E-2</v>
      </c>
      <c r="I10" s="95">
        <f t="shared" si="2"/>
        <v>8.2600000000000007E-2</v>
      </c>
      <c r="J10" s="97" t="str">
        <f t="shared" si="3"/>
        <v/>
      </c>
      <c r="K10" s="37"/>
      <c r="L10" s="98">
        <f t="shared" si="4"/>
        <v>8.4699999999999998E-2</v>
      </c>
      <c r="M10" s="95">
        <f t="shared" si="5"/>
        <v>8.5999999999999993E-2</v>
      </c>
      <c r="N10" s="97" t="str">
        <f t="shared" si="6"/>
        <v/>
      </c>
      <c r="O10" s="52"/>
      <c r="P10" s="101"/>
      <c r="Q10" s="89"/>
      <c r="R10" s="115" t="s">
        <v>13</v>
      </c>
      <c r="S10" s="52"/>
      <c r="T10" s="222"/>
      <c r="U10" s="94">
        <f t="shared" si="7"/>
        <v>8.3900000000000002E-2</v>
      </c>
      <c r="V10" s="91">
        <f t="shared" si="8"/>
        <v>8.4699999999999998E-2</v>
      </c>
    </row>
    <row r="11" spans="1:22" x14ac:dyDescent="0.25">
      <c r="A11" s="128">
        <v>42464</v>
      </c>
      <c r="B11" s="176">
        <v>11.749000000000001</v>
      </c>
      <c r="C11" s="173">
        <v>10.975</v>
      </c>
      <c r="D11" s="38">
        <f t="shared" si="0"/>
        <v>11.362</v>
      </c>
      <c r="E11" s="39">
        <v>744.59</v>
      </c>
      <c r="F11" s="47">
        <f>(D11*E11)/100000</f>
        <v>8.4600315800000006E-2</v>
      </c>
      <c r="G11" s="52"/>
      <c r="H11" s="56">
        <f>ROUND(ROUND(D11*0.995,3)*(E11/100000),4)</f>
        <v>8.4199999999999997E-2</v>
      </c>
      <c r="I11" s="37">
        <f t="shared" si="2"/>
        <v>8.2900000000000001E-2</v>
      </c>
      <c r="J11" s="41" t="str">
        <f t="shared" si="3"/>
        <v/>
      </c>
      <c r="K11" s="37"/>
      <c r="L11" s="55">
        <f t="shared" si="4"/>
        <v>8.5000000000000006E-2</v>
      </c>
      <c r="M11" s="37">
        <f t="shared" si="5"/>
        <v>8.6300000000000002E-2</v>
      </c>
      <c r="N11" s="41" t="str">
        <f t="shared" si="6"/>
        <v/>
      </c>
      <c r="O11" s="222"/>
      <c r="P11" s="54"/>
      <c r="Q11" s="38"/>
      <c r="R11" s="116" t="s">
        <v>13</v>
      </c>
      <c r="S11" s="52"/>
      <c r="T11" s="222"/>
      <c r="U11" s="56">
        <f t="shared" si="7"/>
        <v>8.4199999999999997E-2</v>
      </c>
      <c r="V11" s="47">
        <f t="shared" si="8"/>
        <v>8.5000000000000006E-2</v>
      </c>
    </row>
    <row r="12" spans="1:22" x14ac:dyDescent="0.25">
      <c r="A12" s="86">
        <v>42465</v>
      </c>
      <c r="B12" s="175">
        <v>11.273999999999999</v>
      </c>
      <c r="C12" s="172">
        <v>10.875</v>
      </c>
      <c r="D12" s="89">
        <f t="shared" si="0"/>
        <v>11.074999999999999</v>
      </c>
      <c r="E12" s="92">
        <v>744.21</v>
      </c>
      <c r="F12" s="91">
        <f t="shared" si="1"/>
        <v>8.2421257499999998E-2</v>
      </c>
      <c r="G12" s="52"/>
      <c r="H12" s="94">
        <f t="shared" si="9"/>
        <v>8.2000000000000003E-2</v>
      </c>
      <c r="I12" s="95">
        <f t="shared" si="2"/>
        <v>8.0799999999999997E-2</v>
      </c>
      <c r="J12" s="97" t="str">
        <f t="shared" si="3"/>
        <v/>
      </c>
      <c r="K12" s="37"/>
      <c r="L12" s="98">
        <f t="shared" si="4"/>
        <v>8.2799999999999999E-2</v>
      </c>
      <c r="M12" s="95">
        <f t="shared" si="5"/>
        <v>8.4099999999999994E-2</v>
      </c>
      <c r="N12" s="97" t="str">
        <f t="shared" si="6"/>
        <v/>
      </c>
      <c r="O12" s="52"/>
      <c r="P12" s="101"/>
      <c r="Q12" s="89"/>
      <c r="R12" s="115" t="s">
        <v>13</v>
      </c>
      <c r="S12" s="52"/>
      <c r="T12" s="222"/>
      <c r="U12" s="94">
        <f t="shared" si="7"/>
        <v>8.2000000000000003E-2</v>
      </c>
      <c r="V12" s="91">
        <f t="shared" si="8"/>
        <v>8.2799999999999999E-2</v>
      </c>
    </row>
    <row r="13" spans="1:22" x14ac:dyDescent="0.25">
      <c r="A13" s="128">
        <v>42466</v>
      </c>
      <c r="B13" s="176">
        <v>11.052</v>
      </c>
      <c r="C13" s="173">
        <v>11.218</v>
      </c>
      <c r="D13" s="38">
        <f t="shared" si="0"/>
        <v>11.135</v>
      </c>
      <c r="E13" s="205">
        <v>744.12</v>
      </c>
      <c r="F13" s="47">
        <f t="shared" si="1"/>
        <v>8.2857762000000001E-2</v>
      </c>
      <c r="G13" s="52"/>
      <c r="H13" s="56">
        <f t="shared" si="9"/>
        <v>8.2400000000000001E-2</v>
      </c>
      <c r="I13" s="37">
        <f t="shared" si="2"/>
        <v>8.1199999999999994E-2</v>
      </c>
      <c r="J13" s="47" t="str">
        <f t="shared" si="3"/>
        <v/>
      </c>
      <c r="K13" s="37"/>
      <c r="L13" s="55">
        <f t="shared" si="4"/>
        <v>8.3299999999999999E-2</v>
      </c>
      <c r="M13" s="37">
        <f t="shared" si="5"/>
        <v>8.4500000000000006E-2</v>
      </c>
      <c r="N13" s="41" t="str">
        <f t="shared" si="6"/>
        <v/>
      </c>
      <c r="O13" s="222"/>
      <c r="P13" s="54"/>
      <c r="Q13" s="38"/>
      <c r="R13" s="116" t="s">
        <v>13</v>
      </c>
      <c r="S13" s="52"/>
      <c r="T13" s="222"/>
      <c r="U13" s="56">
        <f t="shared" si="7"/>
        <v>8.2400000000000001E-2</v>
      </c>
      <c r="V13" s="47">
        <f t="shared" si="8"/>
        <v>8.3299999999999999E-2</v>
      </c>
    </row>
    <row r="14" spans="1:22" x14ac:dyDescent="0.25">
      <c r="A14" s="86">
        <v>42467</v>
      </c>
      <c r="B14" s="175">
        <v>11.176</v>
      </c>
      <c r="C14" s="172">
        <v>10.944000000000001</v>
      </c>
      <c r="D14" s="89">
        <f t="shared" si="0"/>
        <v>11.06</v>
      </c>
      <c r="E14" s="92">
        <v>744.17</v>
      </c>
      <c r="F14" s="91">
        <f t="shared" si="1"/>
        <v>8.2305201999999994E-2</v>
      </c>
      <c r="G14" s="52"/>
      <c r="H14" s="94">
        <f t="shared" si="9"/>
        <v>8.1900000000000001E-2</v>
      </c>
      <c r="I14" s="95">
        <f t="shared" si="2"/>
        <v>8.0699999999999994E-2</v>
      </c>
      <c r="J14" s="97" t="str">
        <f>IF(ISNUMBER(P14),ROUND(ROUND(P14,3)*(E14/100000),4),"")</f>
        <v/>
      </c>
      <c r="K14" s="37"/>
      <c r="L14" s="98">
        <f t="shared" si="4"/>
        <v>8.2699999999999996E-2</v>
      </c>
      <c r="M14" s="95">
        <f t="shared" si="5"/>
        <v>8.3900000000000002E-2</v>
      </c>
      <c r="N14" s="97" t="str">
        <f t="shared" si="6"/>
        <v/>
      </c>
      <c r="O14" s="52"/>
      <c r="P14" s="101"/>
      <c r="Q14" s="89"/>
      <c r="R14" s="115" t="s">
        <v>13</v>
      </c>
      <c r="S14" s="52"/>
      <c r="T14" s="222"/>
      <c r="U14" s="94">
        <f t="shared" si="7"/>
        <v>8.1900000000000001E-2</v>
      </c>
      <c r="V14" s="91">
        <f t="shared" si="8"/>
        <v>8.2699999999999996E-2</v>
      </c>
    </row>
    <row r="15" spans="1:22" x14ac:dyDescent="0.25">
      <c r="A15" s="128">
        <v>42468</v>
      </c>
      <c r="B15" s="176">
        <v>11.000999999999999</v>
      </c>
      <c r="C15" s="173">
        <v>10.667999999999999</v>
      </c>
      <c r="D15" s="38">
        <f t="shared" si="0"/>
        <v>10.835000000000001</v>
      </c>
      <c r="E15" s="39">
        <v>744.19</v>
      </c>
      <c r="F15" s="47">
        <f t="shared" si="1"/>
        <v>8.0632986500000017E-2</v>
      </c>
      <c r="G15" s="52"/>
      <c r="H15" s="56">
        <f t="shared" si="9"/>
        <v>8.0199999999999994E-2</v>
      </c>
      <c r="I15" s="37">
        <f t="shared" si="2"/>
        <v>7.9000000000000001E-2</v>
      </c>
      <c r="J15" s="41" t="str">
        <f t="shared" si="3"/>
        <v/>
      </c>
      <c r="K15" s="37"/>
      <c r="L15" s="55">
        <f t="shared" si="4"/>
        <v>8.1000000000000003E-2</v>
      </c>
      <c r="M15" s="37">
        <f t="shared" si="5"/>
        <v>8.2199999999999995E-2</v>
      </c>
      <c r="N15" s="41" t="str">
        <f t="shared" si="6"/>
        <v/>
      </c>
      <c r="O15" s="222"/>
      <c r="P15" s="54"/>
      <c r="Q15" s="38"/>
      <c r="R15" s="116" t="s">
        <v>13</v>
      </c>
      <c r="S15" s="52"/>
      <c r="T15" s="222"/>
      <c r="U15" s="56">
        <f t="shared" si="7"/>
        <v>8.0199999999999994E-2</v>
      </c>
      <c r="V15" s="47">
        <f t="shared" si="8"/>
        <v>8.1000000000000003E-2</v>
      </c>
    </row>
    <row r="16" spans="1:22" x14ac:dyDescent="0.25">
      <c r="A16" s="86">
        <v>42469</v>
      </c>
      <c r="B16" s="175">
        <v>10.907999999999999</v>
      </c>
      <c r="C16" s="172">
        <v>11.449</v>
      </c>
      <c r="D16" s="89">
        <f t="shared" si="0"/>
        <v>11.179</v>
      </c>
      <c r="E16" s="92">
        <v>744.19</v>
      </c>
      <c r="F16" s="91">
        <f t="shared" si="1"/>
        <v>8.3193000100000011E-2</v>
      </c>
      <c r="G16" s="52"/>
      <c r="H16" s="94">
        <f t="shared" si="9"/>
        <v>8.2799999999999999E-2</v>
      </c>
      <c r="I16" s="95">
        <f t="shared" si="2"/>
        <v>8.1500000000000003E-2</v>
      </c>
      <c r="J16" s="97" t="str">
        <f t="shared" si="3"/>
        <v/>
      </c>
      <c r="K16" s="37"/>
      <c r="L16" s="98">
        <f t="shared" si="4"/>
        <v>8.3599999999999994E-2</v>
      </c>
      <c r="M16" s="95">
        <f t="shared" si="5"/>
        <v>8.4900000000000003E-2</v>
      </c>
      <c r="N16" s="97">
        <f t="shared" si="6"/>
        <v>8.6499999999999994E-2</v>
      </c>
      <c r="O16" s="52"/>
      <c r="P16" s="101"/>
      <c r="Q16" s="89">
        <v>11.625</v>
      </c>
      <c r="R16" s="115" t="s">
        <v>13</v>
      </c>
      <c r="S16" s="52"/>
      <c r="T16" s="222"/>
      <c r="U16" s="94">
        <f t="shared" si="7"/>
        <v>8.2799999999999999E-2</v>
      </c>
      <c r="V16" s="91">
        <f t="shared" si="8"/>
        <v>8.6499999999999994E-2</v>
      </c>
    </row>
    <row r="17" spans="1:22" x14ac:dyDescent="0.25">
      <c r="A17" s="128">
        <v>42470</v>
      </c>
      <c r="B17" s="176">
        <v>10.901999999999999</v>
      </c>
      <c r="C17" s="173">
        <v>10.419</v>
      </c>
      <c r="D17" s="38">
        <f t="shared" si="0"/>
        <v>10.661</v>
      </c>
      <c r="E17" s="39">
        <v>744.19</v>
      </c>
      <c r="F17" s="47">
        <f t="shared" si="1"/>
        <v>7.9338095900000002E-2</v>
      </c>
      <c r="G17" s="52"/>
      <c r="H17" s="56">
        <f t="shared" si="9"/>
        <v>7.8899999999999998E-2</v>
      </c>
      <c r="I17" s="37">
        <f t="shared" si="2"/>
        <v>7.7799999999999994E-2</v>
      </c>
      <c r="J17" s="41" t="str">
        <f t="shared" si="3"/>
        <v/>
      </c>
      <c r="K17" s="37"/>
      <c r="L17" s="55">
        <f t="shared" si="4"/>
        <v>7.9699999999999993E-2</v>
      </c>
      <c r="M17" s="37">
        <f t="shared" si="5"/>
        <v>8.09E-2</v>
      </c>
      <c r="N17" s="41" t="str">
        <f t="shared" si="6"/>
        <v/>
      </c>
      <c r="O17" s="222"/>
      <c r="P17" s="54"/>
      <c r="Q17" s="38"/>
      <c r="R17" s="116" t="s">
        <v>13</v>
      </c>
      <c r="S17" s="52"/>
      <c r="T17" s="222"/>
      <c r="U17" s="56">
        <f t="shared" si="7"/>
        <v>7.8899999999999998E-2</v>
      </c>
      <c r="V17" s="47">
        <f t="shared" si="8"/>
        <v>7.9699999999999993E-2</v>
      </c>
    </row>
    <row r="18" spans="1:22" x14ac:dyDescent="0.25">
      <c r="A18" s="86">
        <v>42471</v>
      </c>
      <c r="B18" s="175">
        <v>10.925000000000001</v>
      </c>
      <c r="C18" s="172">
        <v>10.8</v>
      </c>
      <c r="D18" s="89">
        <f t="shared" si="0"/>
        <v>10.863</v>
      </c>
      <c r="E18" s="92">
        <v>744.24</v>
      </c>
      <c r="F18" s="91">
        <f t="shared" si="1"/>
        <v>8.0846791200000004E-2</v>
      </c>
      <c r="G18" s="52"/>
      <c r="H18" s="94">
        <f t="shared" si="9"/>
        <v>8.0399999999999999E-2</v>
      </c>
      <c r="I18" s="95">
        <f t="shared" si="2"/>
        <v>7.9200000000000007E-2</v>
      </c>
      <c r="J18" s="97" t="str">
        <f t="shared" si="3"/>
        <v/>
      </c>
      <c r="K18" s="37"/>
      <c r="L18" s="98">
        <f t="shared" si="4"/>
        <v>8.1199999999999994E-2</v>
      </c>
      <c r="M18" s="95">
        <f t="shared" si="5"/>
        <v>8.2500000000000004E-2</v>
      </c>
      <c r="N18" s="97" t="str">
        <f t="shared" si="6"/>
        <v/>
      </c>
      <c r="O18" s="52"/>
      <c r="P18" s="101"/>
      <c r="Q18" s="89"/>
      <c r="R18" s="115" t="s">
        <v>13</v>
      </c>
      <c r="S18" s="52"/>
      <c r="T18" s="222"/>
      <c r="U18" s="94">
        <f t="shared" si="7"/>
        <v>8.0399999999999999E-2</v>
      </c>
      <c r="V18" s="91">
        <f t="shared" si="8"/>
        <v>8.1199999999999994E-2</v>
      </c>
    </row>
    <row r="19" spans="1:22" x14ac:dyDescent="0.25">
      <c r="A19" s="128">
        <v>42472</v>
      </c>
      <c r="B19" s="176">
        <v>10.922000000000001</v>
      </c>
      <c r="C19" s="173">
        <v>10.916</v>
      </c>
      <c r="D19" s="38">
        <f t="shared" si="0"/>
        <v>10.919</v>
      </c>
      <c r="E19" s="39">
        <v>744.34</v>
      </c>
      <c r="F19" s="47">
        <f t="shared" si="1"/>
        <v>8.1274484600000002E-2</v>
      </c>
      <c r="G19" s="52"/>
      <c r="H19" s="56">
        <f t="shared" si="9"/>
        <v>8.09E-2</v>
      </c>
      <c r="I19" s="37">
        <f t="shared" si="2"/>
        <v>7.9699999999999993E-2</v>
      </c>
      <c r="J19" s="41" t="str">
        <f t="shared" si="3"/>
        <v/>
      </c>
      <c r="K19" s="37"/>
      <c r="L19" s="55">
        <f t="shared" si="4"/>
        <v>8.1699999999999995E-2</v>
      </c>
      <c r="M19" s="37">
        <f t="shared" si="5"/>
        <v>8.2900000000000001E-2</v>
      </c>
      <c r="N19" s="41" t="str">
        <f t="shared" si="6"/>
        <v/>
      </c>
      <c r="O19" s="222"/>
      <c r="P19" s="54"/>
      <c r="Q19" s="38"/>
      <c r="R19" s="116" t="s">
        <v>13</v>
      </c>
      <c r="S19" s="52"/>
      <c r="T19" s="222"/>
      <c r="U19" s="56">
        <f t="shared" si="7"/>
        <v>8.09E-2</v>
      </c>
      <c r="V19" s="47">
        <f t="shared" si="8"/>
        <v>8.1699999999999995E-2</v>
      </c>
    </row>
    <row r="20" spans="1:22" x14ac:dyDescent="0.25">
      <c r="A20" s="86">
        <v>42473</v>
      </c>
      <c r="B20" s="175">
        <v>11.002000000000001</v>
      </c>
      <c r="C20" s="172">
        <v>11.25</v>
      </c>
      <c r="D20" s="89">
        <f t="shared" si="0"/>
        <v>11.125999999999999</v>
      </c>
      <c r="E20" s="92">
        <v>744.29</v>
      </c>
      <c r="F20" s="91">
        <f t="shared" si="1"/>
        <v>8.2809705399999989E-2</v>
      </c>
      <c r="G20" s="52"/>
      <c r="H20" s="94">
        <f t="shared" si="9"/>
        <v>8.2400000000000001E-2</v>
      </c>
      <c r="I20" s="95">
        <f t="shared" si="2"/>
        <v>8.1100000000000005E-2</v>
      </c>
      <c r="J20" s="97" t="str">
        <f t="shared" si="3"/>
        <v/>
      </c>
      <c r="K20" s="37"/>
      <c r="L20" s="98">
        <f t="shared" si="4"/>
        <v>8.3199999999999996E-2</v>
      </c>
      <c r="M20" s="95">
        <f t="shared" si="5"/>
        <v>8.4500000000000006E-2</v>
      </c>
      <c r="N20" s="97" t="str">
        <f t="shared" si="6"/>
        <v/>
      </c>
      <c r="O20" s="52"/>
      <c r="P20" s="101"/>
      <c r="Q20" s="89"/>
      <c r="R20" s="115" t="s">
        <v>13</v>
      </c>
      <c r="S20" s="52"/>
      <c r="T20" s="222"/>
      <c r="U20" s="94">
        <f t="shared" si="7"/>
        <v>8.2400000000000001E-2</v>
      </c>
      <c r="V20" s="91">
        <f t="shared" si="8"/>
        <v>8.3199999999999996E-2</v>
      </c>
    </row>
    <row r="21" spans="1:22" x14ac:dyDescent="0.25">
      <c r="A21" s="128">
        <v>42474</v>
      </c>
      <c r="B21" s="176">
        <v>11.073</v>
      </c>
      <c r="C21" s="173">
        <v>11.238</v>
      </c>
      <c r="D21" s="38">
        <f t="shared" si="0"/>
        <v>11.156000000000001</v>
      </c>
      <c r="E21" s="39">
        <v>744.15</v>
      </c>
      <c r="F21" s="47">
        <f t="shared" si="1"/>
        <v>8.3017374000000005E-2</v>
      </c>
      <c r="G21" s="52"/>
      <c r="H21" s="56">
        <f t="shared" si="9"/>
        <v>8.2600000000000007E-2</v>
      </c>
      <c r="I21" s="37">
        <f t="shared" si="2"/>
        <v>8.14E-2</v>
      </c>
      <c r="J21" s="41" t="str">
        <f t="shared" si="3"/>
        <v/>
      </c>
      <c r="K21" s="37"/>
      <c r="L21" s="55">
        <f t="shared" si="4"/>
        <v>8.3400000000000002E-2</v>
      </c>
      <c r="M21" s="37">
        <f t="shared" si="5"/>
        <v>8.4699999999999998E-2</v>
      </c>
      <c r="N21" s="41" t="str">
        <f t="shared" si="6"/>
        <v/>
      </c>
      <c r="O21" s="222"/>
      <c r="P21" s="54"/>
      <c r="Q21" s="38"/>
      <c r="R21" s="116" t="s">
        <v>13</v>
      </c>
      <c r="S21" s="52"/>
      <c r="T21" s="222"/>
      <c r="U21" s="56">
        <f t="shared" si="7"/>
        <v>8.2600000000000007E-2</v>
      </c>
      <c r="V21" s="47">
        <f t="shared" si="8"/>
        <v>8.3400000000000002E-2</v>
      </c>
    </row>
    <row r="22" spans="1:22" x14ac:dyDescent="0.25">
      <c r="A22" s="86">
        <v>42475</v>
      </c>
      <c r="B22" s="175">
        <v>11.237</v>
      </c>
      <c r="C22" s="172">
        <v>10.962999999999999</v>
      </c>
      <c r="D22" s="89">
        <f t="shared" si="0"/>
        <v>11.1</v>
      </c>
      <c r="E22" s="92">
        <v>744.14</v>
      </c>
      <c r="F22" s="91">
        <f t="shared" si="1"/>
        <v>8.2599539999999999E-2</v>
      </c>
      <c r="G22" s="52"/>
      <c r="H22" s="94">
        <f t="shared" si="9"/>
        <v>8.2199999999999995E-2</v>
      </c>
      <c r="I22" s="95">
        <f t="shared" si="2"/>
        <v>8.09E-2</v>
      </c>
      <c r="J22" s="97" t="str">
        <f t="shared" si="3"/>
        <v/>
      </c>
      <c r="K22" s="37"/>
      <c r="L22" s="98">
        <f t="shared" si="4"/>
        <v>8.3000000000000004E-2</v>
      </c>
      <c r="M22" s="95">
        <f t="shared" si="5"/>
        <v>8.43E-2</v>
      </c>
      <c r="N22" s="97" t="str">
        <f t="shared" si="6"/>
        <v/>
      </c>
      <c r="O22" s="52"/>
      <c r="P22" s="101"/>
      <c r="Q22" s="89"/>
      <c r="R22" s="115" t="s">
        <v>13</v>
      </c>
      <c r="S22" s="52"/>
      <c r="T22" s="222"/>
      <c r="U22" s="94">
        <f t="shared" si="7"/>
        <v>8.2199999999999995E-2</v>
      </c>
      <c r="V22" s="91">
        <f t="shared" si="8"/>
        <v>8.3000000000000004E-2</v>
      </c>
    </row>
    <row r="23" spans="1:22" x14ac:dyDescent="0.25">
      <c r="A23" s="128">
        <v>42476</v>
      </c>
      <c r="B23" s="176">
        <v>11.042999999999999</v>
      </c>
      <c r="C23" s="173">
        <v>10.9</v>
      </c>
      <c r="D23" s="38">
        <f t="shared" si="0"/>
        <v>10.972</v>
      </c>
      <c r="E23" s="39">
        <v>744.14</v>
      </c>
      <c r="F23" s="47">
        <f t="shared" si="1"/>
        <v>8.1647040800000001E-2</v>
      </c>
      <c r="G23" s="52"/>
      <c r="H23" s="56">
        <f t="shared" si="9"/>
        <v>8.1199999999999994E-2</v>
      </c>
      <c r="I23" s="37">
        <f t="shared" si="2"/>
        <v>0.08</v>
      </c>
      <c r="J23" s="41" t="str">
        <f t="shared" si="3"/>
        <v/>
      </c>
      <c r="K23" s="37"/>
      <c r="L23" s="55">
        <f t="shared" si="4"/>
        <v>8.2100000000000006E-2</v>
      </c>
      <c r="M23" s="37">
        <f t="shared" si="5"/>
        <v>8.3299999999999999E-2</v>
      </c>
      <c r="N23" s="41" t="str">
        <f t="shared" si="6"/>
        <v/>
      </c>
      <c r="O23" s="222"/>
      <c r="P23" s="54"/>
      <c r="Q23" s="38"/>
      <c r="R23" s="116" t="s">
        <v>13</v>
      </c>
      <c r="S23" s="52"/>
      <c r="T23" s="222"/>
      <c r="U23" s="56">
        <f t="shared" si="7"/>
        <v>8.1199999999999994E-2</v>
      </c>
      <c r="V23" s="47">
        <f t="shared" si="8"/>
        <v>8.2100000000000006E-2</v>
      </c>
    </row>
    <row r="24" spans="1:22" x14ac:dyDescent="0.25">
      <c r="A24" s="86">
        <v>42477</v>
      </c>
      <c r="B24" s="175">
        <v>11.042999999999999</v>
      </c>
      <c r="C24" s="172">
        <v>11</v>
      </c>
      <c r="D24" s="89">
        <f t="shared" si="0"/>
        <v>11.022</v>
      </c>
      <c r="E24" s="92">
        <v>744.14</v>
      </c>
      <c r="F24" s="91">
        <f t="shared" si="1"/>
        <v>8.2019110800000003E-2</v>
      </c>
      <c r="G24" s="52"/>
      <c r="H24" s="94">
        <f t="shared" si="9"/>
        <v>8.1600000000000006E-2</v>
      </c>
      <c r="I24" s="95">
        <f t="shared" si="2"/>
        <v>8.0399999999999999E-2</v>
      </c>
      <c r="J24" s="97" t="str">
        <f t="shared" si="3"/>
        <v/>
      </c>
      <c r="K24" s="37"/>
      <c r="L24" s="98">
        <f t="shared" si="4"/>
        <v>8.2400000000000001E-2</v>
      </c>
      <c r="M24" s="95">
        <f t="shared" si="5"/>
        <v>8.3699999999999997E-2</v>
      </c>
      <c r="N24" s="97" t="str">
        <f t="shared" si="6"/>
        <v/>
      </c>
      <c r="O24" s="52"/>
      <c r="P24" s="101"/>
      <c r="Q24" s="89"/>
      <c r="R24" s="115" t="s">
        <v>13</v>
      </c>
      <c r="S24" s="52"/>
      <c r="T24" s="222"/>
      <c r="U24" s="94">
        <f t="shared" si="7"/>
        <v>8.1600000000000006E-2</v>
      </c>
      <c r="V24" s="91">
        <f t="shared" si="8"/>
        <v>8.2400000000000001E-2</v>
      </c>
    </row>
    <row r="25" spans="1:22" x14ac:dyDescent="0.25">
      <c r="A25" s="128">
        <v>42478</v>
      </c>
      <c r="B25" s="176">
        <v>11.122</v>
      </c>
      <c r="C25" s="173">
        <v>11.066000000000001</v>
      </c>
      <c r="D25" s="38">
        <f t="shared" si="0"/>
        <v>11.093999999999999</v>
      </c>
      <c r="E25" s="39">
        <v>744.17</v>
      </c>
      <c r="F25" s="47">
        <f t="shared" si="1"/>
        <v>8.2558219799999985E-2</v>
      </c>
      <c r="G25" s="52"/>
      <c r="H25" s="56">
        <f t="shared" si="9"/>
        <v>8.2100000000000006E-2</v>
      </c>
      <c r="I25" s="37">
        <f t="shared" si="2"/>
        <v>8.09E-2</v>
      </c>
      <c r="J25" s="41" t="str">
        <f t="shared" si="3"/>
        <v/>
      </c>
      <c r="K25" s="37"/>
      <c r="L25" s="55">
        <f t="shared" si="4"/>
        <v>8.3000000000000004E-2</v>
      </c>
      <c r="M25" s="37">
        <f t="shared" si="5"/>
        <v>8.4199999999999997E-2</v>
      </c>
      <c r="N25" s="41" t="str">
        <f t="shared" si="6"/>
        <v/>
      </c>
      <c r="O25" s="222"/>
      <c r="P25" s="54"/>
      <c r="Q25" s="225"/>
      <c r="R25" s="226" t="s">
        <v>13</v>
      </c>
      <c r="S25" s="224"/>
      <c r="T25" s="222"/>
      <c r="U25" s="56">
        <f t="shared" si="7"/>
        <v>8.2100000000000006E-2</v>
      </c>
      <c r="V25" s="47">
        <f t="shared" si="8"/>
        <v>8.3000000000000004E-2</v>
      </c>
    </row>
    <row r="26" spans="1:22" x14ac:dyDescent="0.25">
      <c r="A26" s="86">
        <v>42479</v>
      </c>
      <c r="B26" s="175">
        <v>11.182</v>
      </c>
      <c r="C26" s="172">
        <v>11.513</v>
      </c>
      <c r="D26" s="89">
        <f t="shared" si="0"/>
        <v>11.348000000000001</v>
      </c>
      <c r="E26" s="92">
        <v>744.23</v>
      </c>
      <c r="F26" s="91">
        <f t="shared" si="1"/>
        <v>8.4455220400000017E-2</v>
      </c>
      <c r="G26" s="52"/>
      <c r="H26" s="94">
        <f t="shared" si="9"/>
        <v>8.4000000000000005E-2</v>
      </c>
      <c r="I26" s="95">
        <f t="shared" si="2"/>
        <v>8.2799999999999999E-2</v>
      </c>
      <c r="J26" s="97" t="str">
        <f t="shared" si="3"/>
        <v/>
      </c>
      <c r="K26" s="37"/>
      <c r="L26" s="98">
        <f t="shared" si="4"/>
        <v>8.4900000000000003E-2</v>
      </c>
      <c r="M26" s="95">
        <f t="shared" si="5"/>
        <v>8.6099999999999996E-2</v>
      </c>
      <c r="N26" s="97" t="str">
        <f t="shared" si="6"/>
        <v/>
      </c>
      <c r="O26" s="52"/>
      <c r="P26" s="101"/>
      <c r="Q26" s="89"/>
      <c r="R26" s="115" t="s">
        <v>13</v>
      </c>
      <c r="S26" s="52"/>
      <c r="T26" s="222"/>
      <c r="U26" s="94">
        <f t="shared" si="7"/>
        <v>8.4000000000000005E-2</v>
      </c>
      <c r="V26" s="91">
        <f t="shared" si="8"/>
        <v>8.4900000000000003E-2</v>
      </c>
    </row>
    <row r="27" spans="1:22" x14ac:dyDescent="0.25">
      <c r="A27" s="128">
        <v>42480</v>
      </c>
      <c r="B27" s="176">
        <v>11.468</v>
      </c>
      <c r="C27" s="173">
        <v>11.474</v>
      </c>
      <c r="D27" s="38">
        <f t="shared" si="0"/>
        <v>11.471</v>
      </c>
      <c r="E27" s="39">
        <v>744.3</v>
      </c>
      <c r="F27" s="47">
        <f t="shared" si="1"/>
        <v>8.5378652999999999E-2</v>
      </c>
      <c r="G27" s="52"/>
      <c r="H27" s="56">
        <f t="shared" si="9"/>
        <v>8.5000000000000006E-2</v>
      </c>
      <c r="I27" s="37">
        <f t="shared" si="2"/>
        <v>8.3699999999999997E-2</v>
      </c>
      <c r="J27" s="41" t="str">
        <f t="shared" si="3"/>
        <v/>
      </c>
      <c r="K27" s="37"/>
      <c r="L27" s="55">
        <f t="shared" si="4"/>
        <v>8.5800000000000001E-2</v>
      </c>
      <c r="M27" s="37">
        <f t="shared" si="5"/>
        <v>8.7099999999999997E-2</v>
      </c>
      <c r="N27" s="41" t="str">
        <f t="shared" si="6"/>
        <v/>
      </c>
      <c r="O27" s="222"/>
      <c r="P27" s="54"/>
      <c r="Q27" s="38"/>
      <c r="R27" s="116" t="s">
        <v>13</v>
      </c>
      <c r="S27" s="52"/>
      <c r="T27" s="222"/>
      <c r="U27" s="56">
        <f t="shared" si="7"/>
        <v>8.5000000000000006E-2</v>
      </c>
      <c r="V27" s="47">
        <f t="shared" si="8"/>
        <v>8.5800000000000001E-2</v>
      </c>
    </row>
    <row r="28" spans="1:22" x14ac:dyDescent="0.25">
      <c r="A28" s="86">
        <v>42481</v>
      </c>
      <c r="B28" s="175">
        <v>11.63</v>
      </c>
      <c r="C28" s="172">
        <v>11.722</v>
      </c>
      <c r="D28" s="89">
        <f t="shared" si="0"/>
        <v>11.676</v>
      </c>
      <c r="E28" s="92">
        <v>744.11</v>
      </c>
      <c r="F28" s="91">
        <f t="shared" si="1"/>
        <v>8.6882283600000013E-2</v>
      </c>
      <c r="G28" s="52"/>
      <c r="H28" s="94">
        <f t="shared" si="9"/>
        <v>8.6499999999999994E-2</v>
      </c>
      <c r="I28" s="95">
        <f t="shared" si="2"/>
        <v>8.5099999999999995E-2</v>
      </c>
      <c r="J28" s="97" t="str">
        <f t="shared" si="3"/>
        <v/>
      </c>
      <c r="K28" s="37"/>
      <c r="L28" s="98">
        <f t="shared" si="4"/>
        <v>8.7300000000000003E-2</v>
      </c>
      <c r="M28" s="95">
        <f t="shared" si="5"/>
        <v>8.8599999999999998E-2</v>
      </c>
      <c r="N28" s="97">
        <f t="shared" si="6"/>
        <v>0.09</v>
      </c>
      <c r="O28" s="52"/>
      <c r="P28" s="101"/>
      <c r="Q28" s="89">
        <v>12.1</v>
      </c>
      <c r="R28" s="115" t="s">
        <v>13</v>
      </c>
      <c r="S28" s="52"/>
      <c r="T28" s="222"/>
      <c r="U28" s="94">
        <f t="shared" si="7"/>
        <v>8.6499999999999994E-2</v>
      </c>
      <c r="V28" s="91">
        <f t="shared" si="8"/>
        <v>0.09</v>
      </c>
    </row>
    <row r="29" spans="1:22" x14ac:dyDescent="0.25">
      <c r="A29" s="128">
        <v>42482</v>
      </c>
      <c r="B29" s="176">
        <v>12.25</v>
      </c>
      <c r="C29" s="173">
        <v>12.506</v>
      </c>
      <c r="D29" s="38">
        <f t="shared" si="0"/>
        <v>12.378</v>
      </c>
      <c r="E29" s="39">
        <v>744.11</v>
      </c>
      <c r="F29" s="47">
        <f t="shared" si="1"/>
        <v>9.2105935800000011E-2</v>
      </c>
      <c r="G29" s="52"/>
      <c r="H29" s="56">
        <f t="shared" si="9"/>
        <v>9.1600000000000001E-2</v>
      </c>
      <c r="I29" s="37">
        <f t="shared" si="2"/>
        <v>9.0300000000000005E-2</v>
      </c>
      <c r="J29" s="41" t="str">
        <f t="shared" si="3"/>
        <v/>
      </c>
      <c r="K29" s="37"/>
      <c r="L29" s="55">
        <f t="shared" si="4"/>
        <v>9.2600000000000002E-2</v>
      </c>
      <c r="M29" s="37">
        <f t="shared" si="5"/>
        <v>9.4E-2</v>
      </c>
      <c r="N29" s="41" t="str">
        <f t="shared" si="6"/>
        <v/>
      </c>
      <c r="O29" s="222"/>
      <c r="P29" s="54"/>
      <c r="Q29" s="38"/>
      <c r="R29" s="116" t="s">
        <v>13</v>
      </c>
      <c r="S29" s="52"/>
      <c r="T29" s="222"/>
      <c r="U29" s="56">
        <f>IF(R29="Green zone",MIN(H29,J29),IF(T29="Upper",MIN(I29,J29),IF(T29="Lower",MIN(H29,J29))))</f>
        <v>9.1600000000000001E-2</v>
      </c>
      <c r="V29" s="47">
        <f t="shared" si="8"/>
        <v>9.2600000000000002E-2</v>
      </c>
    </row>
    <row r="30" spans="1:22" x14ac:dyDescent="0.25">
      <c r="A30" s="86">
        <v>42483</v>
      </c>
      <c r="B30" s="175">
        <v>12.526999999999999</v>
      </c>
      <c r="C30" s="172">
        <v>13.336</v>
      </c>
      <c r="D30" s="89">
        <f t="shared" si="0"/>
        <v>12.932</v>
      </c>
      <c r="E30" s="92">
        <v>744.11</v>
      </c>
      <c r="F30" s="91">
        <f t="shared" si="1"/>
        <v>9.6228305200000017E-2</v>
      </c>
      <c r="G30" s="52"/>
      <c r="H30" s="94">
        <f t="shared" si="9"/>
        <v>9.5699999999999993E-2</v>
      </c>
      <c r="I30" s="95">
        <f t="shared" si="2"/>
        <v>9.4299999999999995E-2</v>
      </c>
      <c r="J30" s="97" t="str">
        <f t="shared" si="3"/>
        <v/>
      </c>
      <c r="K30" s="37"/>
      <c r="L30" s="98">
        <f t="shared" si="4"/>
        <v>9.6699999999999994E-2</v>
      </c>
      <c r="M30" s="95">
        <f t="shared" si="5"/>
        <v>9.8199999999999996E-2</v>
      </c>
      <c r="N30" s="97">
        <f t="shared" si="6"/>
        <v>0.1008</v>
      </c>
      <c r="O30" s="52"/>
      <c r="P30" s="101"/>
      <c r="Q30" s="89">
        <v>13.55</v>
      </c>
      <c r="R30" s="115" t="s">
        <v>28</v>
      </c>
      <c r="S30" s="52"/>
      <c r="T30" s="222" t="s">
        <v>38</v>
      </c>
      <c r="U30" s="94">
        <f t="shared" si="7"/>
        <v>9.5699999999999993E-2</v>
      </c>
      <c r="V30" s="91">
        <f t="shared" si="8"/>
        <v>0.1008</v>
      </c>
    </row>
    <row r="31" spans="1:22" x14ac:dyDescent="0.25">
      <c r="A31" s="128">
        <v>42484</v>
      </c>
      <c r="B31" s="176">
        <v>12.526999999999999</v>
      </c>
      <c r="C31" s="173">
        <v>13.75</v>
      </c>
      <c r="D31" s="38">
        <f t="shared" si="0"/>
        <v>13.138999999999999</v>
      </c>
      <c r="E31" s="39">
        <v>744.11</v>
      </c>
      <c r="F31" s="47">
        <f t="shared" si="1"/>
        <v>9.7768612899999996E-2</v>
      </c>
      <c r="G31" s="52"/>
      <c r="H31" s="56">
        <f t="shared" si="9"/>
        <v>9.7299999999999998E-2</v>
      </c>
      <c r="I31" s="37">
        <f t="shared" si="2"/>
        <v>9.5799999999999996E-2</v>
      </c>
      <c r="J31" s="41" t="str">
        <f t="shared" si="3"/>
        <v/>
      </c>
      <c r="K31" s="37"/>
      <c r="L31" s="55">
        <f t="shared" si="4"/>
        <v>9.8299999999999998E-2</v>
      </c>
      <c r="M31" s="37">
        <f t="shared" si="5"/>
        <v>9.9699999999999997E-2</v>
      </c>
      <c r="N31" s="41">
        <f t="shared" si="6"/>
        <v>0.1023</v>
      </c>
      <c r="O31" s="222"/>
      <c r="P31" s="54"/>
      <c r="Q31" s="38">
        <v>13.75</v>
      </c>
      <c r="R31" s="116" t="s">
        <v>13</v>
      </c>
      <c r="S31" s="52"/>
      <c r="T31" s="222"/>
      <c r="U31" s="56">
        <f t="shared" si="7"/>
        <v>9.7299999999999998E-2</v>
      </c>
      <c r="V31" s="47">
        <f t="shared" si="8"/>
        <v>0.1023</v>
      </c>
    </row>
    <row r="32" spans="1:22" x14ac:dyDescent="0.25">
      <c r="A32" s="86">
        <v>42485</v>
      </c>
      <c r="B32" s="175">
        <v>12.496</v>
      </c>
      <c r="C32" s="172">
        <v>13.473000000000001</v>
      </c>
      <c r="D32" s="89">
        <f t="shared" si="0"/>
        <v>12.984999999999999</v>
      </c>
      <c r="E32" s="92">
        <v>744.18</v>
      </c>
      <c r="F32" s="91">
        <f t="shared" si="1"/>
        <v>9.663177299999999E-2</v>
      </c>
      <c r="G32" s="52"/>
      <c r="H32" s="94">
        <f t="shared" si="9"/>
        <v>9.6100000000000005E-2</v>
      </c>
      <c r="I32" s="95">
        <f t="shared" si="2"/>
        <v>9.4700000000000006E-2</v>
      </c>
      <c r="J32" s="97" t="str">
        <f t="shared" si="3"/>
        <v/>
      </c>
      <c r="K32" s="37"/>
      <c r="L32" s="98">
        <f t="shared" si="4"/>
        <v>9.7100000000000006E-2</v>
      </c>
      <c r="M32" s="95">
        <f t="shared" si="5"/>
        <v>9.8599999999999993E-2</v>
      </c>
      <c r="N32" s="97">
        <f t="shared" si="6"/>
        <v>0.1046</v>
      </c>
      <c r="O32" s="52"/>
      <c r="P32" s="101"/>
      <c r="Q32" s="89">
        <v>14.05</v>
      </c>
      <c r="R32" s="115" t="s">
        <v>13</v>
      </c>
      <c r="S32" s="52"/>
      <c r="T32" s="222"/>
      <c r="U32" s="94">
        <f t="shared" si="7"/>
        <v>9.6100000000000005E-2</v>
      </c>
      <c r="V32" s="91">
        <f t="shared" si="8"/>
        <v>0.1046</v>
      </c>
    </row>
    <row r="33" spans="1:22" x14ac:dyDescent="0.25">
      <c r="A33" s="128">
        <v>42486</v>
      </c>
      <c r="B33" s="176">
        <v>13.009</v>
      </c>
      <c r="C33" s="173">
        <v>14.930999999999999</v>
      </c>
      <c r="D33" s="38">
        <f t="shared" si="0"/>
        <v>13.97</v>
      </c>
      <c r="E33" s="39">
        <v>744.18</v>
      </c>
      <c r="F33" s="47">
        <f t="shared" si="1"/>
        <v>0.10396194599999999</v>
      </c>
      <c r="G33" s="52"/>
      <c r="H33" s="56">
        <f t="shared" si="9"/>
        <v>0.10340000000000001</v>
      </c>
      <c r="I33" s="37">
        <f t="shared" si="2"/>
        <v>0.1019</v>
      </c>
      <c r="J33" s="41" t="str">
        <f t="shared" si="3"/>
        <v/>
      </c>
      <c r="K33" s="37"/>
      <c r="L33" s="55">
        <f t="shared" si="4"/>
        <v>0.1045</v>
      </c>
      <c r="M33" s="37">
        <f t="shared" si="5"/>
        <v>0.106</v>
      </c>
      <c r="N33" s="41">
        <f t="shared" si="6"/>
        <v>0.1148</v>
      </c>
      <c r="O33" s="52"/>
      <c r="P33" s="54"/>
      <c r="Q33" s="38">
        <v>15.425000000000001</v>
      </c>
      <c r="R33" s="116" t="s">
        <v>13</v>
      </c>
      <c r="S33" s="52"/>
      <c r="T33" s="222"/>
      <c r="U33" s="56">
        <f t="shared" si="7"/>
        <v>0.10340000000000001</v>
      </c>
      <c r="V33" s="47">
        <f t="shared" si="8"/>
        <v>0.1148</v>
      </c>
    </row>
    <row r="34" spans="1:22" x14ac:dyDescent="0.25">
      <c r="A34" s="86">
        <v>42487</v>
      </c>
      <c r="B34" s="175">
        <v>13.756</v>
      </c>
      <c r="C34" s="172">
        <v>14.25</v>
      </c>
      <c r="D34" s="89">
        <f t="shared" si="0"/>
        <v>14.003</v>
      </c>
      <c r="E34" s="92">
        <v>744.28</v>
      </c>
      <c r="F34" s="91">
        <f t="shared" si="1"/>
        <v>0.10422152839999999</v>
      </c>
      <c r="G34" s="52"/>
      <c r="H34" s="94">
        <f t="shared" si="9"/>
        <v>0.1037</v>
      </c>
      <c r="I34" s="95">
        <f t="shared" si="2"/>
        <v>0.1021</v>
      </c>
      <c r="J34" s="97" t="str">
        <f t="shared" si="3"/>
        <v/>
      </c>
      <c r="K34" s="37"/>
      <c r="L34" s="98">
        <f t="shared" si="4"/>
        <v>0.1047</v>
      </c>
      <c r="M34" s="95">
        <f t="shared" si="5"/>
        <v>0.10630000000000001</v>
      </c>
      <c r="N34" s="97" t="str">
        <f t="shared" si="6"/>
        <v/>
      </c>
      <c r="O34" s="52"/>
      <c r="P34" s="101"/>
      <c r="Q34" s="89"/>
      <c r="R34" s="115" t="s">
        <v>13</v>
      </c>
      <c r="S34" s="52"/>
      <c r="T34" s="222"/>
      <c r="U34" s="94">
        <f t="shared" si="7"/>
        <v>0.1037</v>
      </c>
      <c r="V34" s="91">
        <f t="shared" si="8"/>
        <v>0.1047</v>
      </c>
    </row>
    <row r="35" spans="1:22" x14ac:dyDescent="0.25">
      <c r="A35" s="128">
        <v>42488</v>
      </c>
      <c r="B35" s="176">
        <v>14.27</v>
      </c>
      <c r="C35" s="173">
        <v>13.814</v>
      </c>
      <c r="D35" s="38">
        <f t="shared" si="0"/>
        <v>14.042</v>
      </c>
      <c r="E35" s="39">
        <v>744.32</v>
      </c>
      <c r="F35" s="47">
        <f t="shared" si="1"/>
        <v>0.10451741439999999</v>
      </c>
      <c r="G35" s="52"/>
      <c r="H35" s="56">
        <f t="shared" si="9"/>
        <v>0.104</v>
      </c>
      <c r="I35" s="37">
        <f t="shared" si="2"/>
        <v>0.1024</v>
      </c>
      <c r="J35" s="41">
        <f t="shared" si="3"/>
        <v>9.7100000000000006E-2</v>
      </c>
      <c r="K35" s="37"/>
      <c r="L35" s="55">
        <f t="shared" si="4"/>
        <v>0.105</v>
      </c>
      <c r="M35" s="37">
        <f t="shared" si="5"/>
        <v>0.1066</v>
      </c>
      <c r="N35" s="41">
        <f t="shared" si="6"/>
        <v>0.1079</v>
      </c>
      <c r="O35" s="52"/>
      <c r="P35" s="54">
        <v>13.05</v>
      </c>
      <c r="Q35" s="38">
        <v>14.5</v>
      </c>
      <c r="R35" s="116" t="s">
        <v>13</v>
      </c>
      <c r="S35" s="52"/>
      <c r="T35" s="222"/>
      <c r="U35" s="56">
        <f t="shared" si="7"/>
        <v>9.7100000000000006E-2</v>
      </c>
      <c r="V35" s="47">
        <f t="shared" si="8"/>
        <v>0.1079</v>
      </c>
    </row>
    <row r="36" spans="1:22" x14ac:dyDescent="0.25">
      <c r="A36" s="86">
        <v>42489</v>
      </c>
      <c r="B36" s="175">
        <v>13.089</v>
      </c>
      <c r="C36" s="172">
        <v>13.644</v>
      </c>
      <c r="D36" s="89">
        <f t="shared" si="0"/>
        <v>13.367000000000001</v>
      </c>
      <c r="E36" s="92">
        <v>744.4</v>
      </c>
      <c r="F36" s="91">
        <f t="shared" si="1"/>
        <v>9.9503947999999995E-2</v>
      </c>
      <c r="G36" s="52"/>
      <c r="H36" s="94">
        <f t="shared" si="9"/>
        <v>9.9000000000000005E-2</v>
      </c>
      <c r="I36" s="95">
        <f t="shared" si="2"/>
        <v>9.7500000000000003E-2</v>
      </c>
      <c r="J36" s="97"/>
      <c r="K36" s="37"/>
      <c r="L36" s="98">
        <f t="shared" si="4"/>
        <v>0.1</v>
      </c>
      <c r="M36" s="95">
        <f t="shared" si="5"/>
        <v>0.10150000000000001</v>
      </c>
      <c r="N36" s="97" t="str">
        <f t="shared" si="6"/>
        <v/>
      </c>
      <c r="O36" s="52"/>
      <c r="P36" s="101"/>
      <c r="Q36" s="89"/>
      <c r="R36" s="115" t="s">
        <v>13</v>
      </c>
      <c r="S36" s="52"/>
      <c r="T36" s="222"/>
      <c r="U36" s="94">
        <f t="shared" si="7"/>
        <v>9.9000000000000005E-2</v>
      </c>
      <c r="V36" s="91">
        <f t="shared" si="8"/>
        <v>0.1</v>
      </c>
    </row>
    <row r="37" spans="1:22" ht="15.75" thickBot="1" x14ac:dyDescent="0.3">
      <c r="A37" s="223">
        <v>42490</v>
      </c>
      <c r="B37" s="177">
        <v>12.63</v>
      </c>
      <c r="C37" s="174">
        <v>13.406000000000001</v>
      </c>
      <c r="D37" s="48">
        <f t="shared" si="0"/>
        <v>13.018000000000001</v>
      </c>
      <c r="E37" s="46">
        <v>744.4</v>
      </c>
      <c r="F37" s="49">
        <f t="shared" si="1"/>
        <v>9.690599200000001E-2</v>
      </c>
      <c r="G37" s="52"/>
      <c r="H37" s="60">
        <f t="shared" si="9"/>
        <v>9.64E-2</v>
      </c>
      <c r="I37" s="84">
        <f t="shared" si="2"/>
        <v>9.5000000000000001E-2</v>
      </c>
      <c r="J37" s="42"/>
      <c r="K37" s="37"/>
      <c r="L37" s="85">
        <f t="shared" si="4"/>
        <v>9.74E-2</v>
      </c>
      <c r="M37" s="84">
        <f t="shared" si="5"/>
        <v>9.8799999999999999E-2</v>
      </c>
      <c r="N37" s="42">
        <f t="shared" si="6"/>
        <v>0.1012</v>
      </c>
      <c r="O37" s="52"/>
      <c r="P37" s="70"/>
      <c r="Q37" s="48">
        <v>13.6</v>
      </c>
      <c r="R37" s="117" t="s">
        <v>13</v>
      </c>
      <c r="S37" s="52"/>
      <c r="T37" s="222"/>
      <c r="U37" s="60">
        <f t="shared" si="7"/>
        <v>9.64E-2</v>
      </c>
      <c r="V37" s="49">
        <f t="shared" si="8"/>
        <v>0.1012</v>
      </c>
    </row>
    <row r="38" spans="1:22" x14ac:dyDescent="0.25">
      <c r="A38" s="65" t="s">
        <v>47</v>
      </c>
      <c r="B38" s="39"/>
      <c r="C38" s="39"/>
      <c r="D38" s="37"/>
      <c r="E38" s="39"/>
      <c r="F38" s="37">
        <f>ROUND(SUM(F8:F37)/30,4)</f>
        <v>8.8099999999999998E-2</v>
      </c>
      <c r="G38" s="35"/>
      <c r="H38" s="50"/>
      <c r="I38" s="38"/>
      <c r="J38" s="36"/>
      <c r="K38" s="38"/>
      <c r="L38" s="38"/>
      <c r="M38" s="38"/>
      <c r="N38" s="36"/>
      <c r="O38" s="1"/>
      <c r="P38" s="36"/>
      <c r="Q38" s="36"/>
      <c r="R38" s="35"/>
      <c r="S38" s="35"/>
      <c r="T38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topLeftCell="A7" workbookViewId="0">
      <selection activeCell="G3" sqref="G3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7" max="7" width="9.140625" customWidth="1"/>
    <col min="8" max="8" width="12.42578125" customWidth="1"/>
    <col min="9" max="9" width="12.140625" customWidth="1"/>
    <col min="10" max="10" width="13.5703125" customWidth="1"/>
    <col min="11" max="11" width="9.140625" customWidth="1"/>
    <col min="12" max="12" width="12.5703125" customWidth="1"/>
    <col min="13" max="13" width="11.42578125" customWidth="1"/>
    <col min="14" max="14" width="12.42578125" customWidth="1"/>
    <col min="15" max="15" width="9.140625" customWidth="1"/>
    <col min="16" max="16" width="13.42578125" customWidth="1"/>
    <col min="17" max="17" width="14.28515625" customWidth="1"/>
    <col min="18" max="18" width="13.7109375" customWidth="1"/>
    <col min="19" max="19" width="9.140625" customWidth="1"/>
    <col min="20" max="20" width="9.140625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57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270" t="s">
        <v>1</v>
      </c>
      <c r="C6" s="271" t="s">
        <v>2</v>
      </c>
      <c r="D6" s="271" t="s">
        <v>6</v>
      </c>
      <c r="E6" s="271" t="s">
        <v>8</v>
      </c>
      <c r="F6" s="272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273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42430</v>
      </c>
      <c r="B8" s="228">
        <v>12.510999999999999</v>
      </c>
      <c r="C8" s="209">
        <v>12.77</v>
      </c>
      <c r="D8" s="210">
        <f t="shared" ref="D8:D38" si="0">ROUND((B8+C8)/2,3)</f>
        <v>12.641</v>
      </c>
      <c r="E8" s="211">
        <v>745.91</v>
      </c>
      <c r="F8" s="212">
        <f t="shared" ref="F8:F38" si="1">(D8*E8)/100000</f>
        <v>9.4290483100000003E-2</v>
      </c>
      <c r="G8" s="52"/>
      <c r="H8" s="214">
        <f>ROUND(ROUND(D8*0.995,3)*(E8/100000),4)</f>
        <v>9.3799999999999994E-2</v>
      </c>
      <c r="I8" s="215">
        <f t="shared" ref="I8:I38" si="2">ROUND(ROUND(D8*0.98,3)*(E8/100000),4)</f>
        <v>9.2399999999999996E-2</v>
      </c>
      <c r="J8" s="216" t="str">
        <f t="shared" ref="J8:J38" si="3">IF(ISNUMBER(P8),ROUND(ROUND(P8,3)*(E8/100000),4),"")</f>
        <v/>
      </c>
      <c r="K8" s="37"/>
      <c r="L8" s="217">
        <f t="shared" ref="L8:L38" si="4">ROUND(ROUND(D8*1.005,3)*(E8/100000),4)</f>
        <v>9.4799999999999995E-2</v>
      </c>
      <c r="M8" s="215">
        <f t="shared" ref="M8:M38" si="5">ROUND(ROUND(D8*1.02,3)*(E8/100000),4)</f>
        <v>9.6199999999999994E-2</v>
      </c>
      <c r="N8" s="218" t="str">
        <f t="shared" ref="N8:N38" si="6">IF(ISNUMBER(Q8),ROUND(ROUND(Q8,3)*(E8/100000),4),"")</f>
        <v/>
      </c>
      <c r="O8" s="52"/>
      <c r="P8" s="219"/>
      <c r="Q8" s="220"/>
      <c r="R8" s="221" t="s">
        <v>13</v>
      </c>
      <c r="S8" s="52"/>
      <c r="T8" s="222"/>
      <c r="U8" s="214">
        <f>IF(R8="Green zone",MIN(H8,J8),IF(T8="Upper",MIN(I8,J8),IF(T8="Lower",MIN(H8,J8))))</f>
        <v>9.3799999999999994E-2</v>
      </c>
      <c r="V8" s="212">
        <f>IF(R8="Green zone",MAX(L8,N8),IF(T8="Upper",MAX(L8,N8),IF(T8="Lower",MAX(M8,N8))))</f>
        <v>9.4799999999999995E-2</v>
      </c>
    </row>
    <row r="9" spans="1:22" x14ac:dyDescent="0.25">
      <c r="A9" s="128">
        <v>42431</v>
      </c>
      <c r="B9" s="176">
        <v>12.634</v>
      </c>
      <c r="C9" s="203">
        <v>12.28</v>
      </c>
      <c r="D9" s="38">
        <f t="shared" si="0"/>
        <v>12.457000000000001</v>
      </c>
      <c r="E9" s="39">
        <v>745.8</v>
      </c>
      <c r="F9" s="47">
        <f>(D9*E9)/100000</f>
        <v>9.2904305999999992E-2</v>
      </c>
      <c r="G9" s="52"/>
      <c r="H9" s="56">
        <f>ROUND(ROUND(D9*0.995,3)*(E9/100000),4)</f>
        <v>9.2399999999999996E-2</v>
      </c>
      <c r="I9" s="37">
        <f t="shared" si="2"/>
        <v>9.0999999999999998E-2</v>
      </c>
      <c r="J9" s="204" t="str">
        <f t="shared" si="3"/>
        <v/>
      </c>
      <c r="K9" s="37"/>
      <c r="L9" s="55">
        <f t="shared" si="4"/>
        <v>9.3399999999999997E-2</v>
      </c>
      <c r="M9" s="37">
        <f t="shared" si="5"/>
        <v>9.4799999999999995E-2</v>
      </c>
      <c r="N9" s="41" t="str">
        <f t="shared" si="6"/>
        <v/>
      </c>
      <c r="O9" s="222"/>
      <c r="P9" s="227"/>
      <c r="Q9" s="74"/>
      <c r="R9" s="116" t="s">
        <v>13</v>
      </c>
      <c r="S9" s="52"/>
      <c r="T9" s="222"/>
      <c r="U9" s="56">
        <f t="shared" ref="U9:U38" si="7">IF(R9="Green zone",MIN(H9,J9),IF(T9="Upper",MIN(I9,J9),IF(T9="Lower",MIN(H9,J9))))</f>
        <v>9.2399999999999996E-2</v>
      </c>
      <c r="V9" s="47">
        <f t="shared" ref="V9:V38" si="8">IF(R9="Green zone",MAX(L9,N9),IF(T9="Upper",MAX(L9,N9),IF(T9="Lower",MAX(M9,N9))))</f>
        <v>9.3399999999999997E-2</v>
      </c>
    </row>
    <row r="10" spans="1:22" x14ac:dyDescent="0.25">
      <c r="A10" s="86">
        <v>42432</v>
      </c>
      <c r="B10" s="175">
        <v>12.68</v>
      </c>
      <c r="C10" s="172">
        <v>12.603</v>
      </c>
      <c r="D10" s="89">
        <f t="shared" si="0"/>
        <v>12.641999999999999</v>
      </c>
      <c r="E10" s="92">
        <v>745.65</v>
      </c>
      <c r="F10" s="91">
        <f t="shared" si="1"/>
        <v>9.4265072999999991E-2</v>
      </c>
      <c r="G10" s="52"/>
      <c r="H10" s="94">
        <f t="shared" ref="H10:H38" si="9">ROUND(ROUND(D10*0.995,3)*(E10/100000),4)</f>
        <v>9.3799999999999994E-2</v>
      </c>
      <c r="I10" s="95">
        <f t="shared" si="2"/>
        <v>9.2399999999999996E-2</v>
      </c>
      <c r="J10" s="97" t="str">
        <f t="shared" si="3"/>
        <v/>
      </c>
      <c r="K10" s="37"/>
      <c r="L10" s="98">
        <f t="shared" si="4"/>
        <v>9.4700000000000006E-2</v>
      </c>
      <c r="M10" s="95">
        <f t="shared" si="5"/>
        <v>9.6199999999999994E-2</v>
      </c>
      <c r="N10" s="97" t="str">
        <f t="shared" si="6"/>
        <v/>
      </c>
      <c r="O10" s="52"/>
      <c r="P10" s="101"/>
      <c r="Q10" s="89"/>
      <c r="R10" s="115" t="s">
        <v>13</v>
      </c>
      <c r="S10" s="52"/>
      <c r="T10" s="222"/>
      <c r="U10" s="94">
        <f t="shared" si="7"/>
        <v>9.3799999999999994E-2</v>
      </c>
      <c r="V10" s="91">
        <f t="shared" si="8"/>
        <v>9.4700000000000006E-2</v>
      </c>
    </row>
    <row r="11" spans="1:22" x14ac:dyDescent="0.25">
      <c r="A11" s="128">
        <v>42433</v>
      </c>
      <c r="B11" s="176">
        <v>12.587999999999999</v>
      </c>
      <c r="C11" s="173">
        <v>12.337999999999999</v>
      </c>
      <c r="D11" s="38">
        <f t="shared" si="0"/>
        <v>12.462999999999999</v>
      </c>
      <c r="E11" s="39">
        <v>746.09</v>
      </c>
      <c r="F11" s="47">
        <f>(D11*E11)/100000</f>
        <v>9.2985196699999995E-2</v>
      </c>
      <c r="G11" s="52"/>
      <c r="H11" s="56">
        <f>ROUND(ROUND(D11*0.995,3)*(E11/100000),4)</f>
        <v>9.2499999999999999E-2</v>
      </c>
      <c r="I11" s="37">
        <f t="shared" si="2"/>
        <v>9.11E-2</v>
      </c>
      <c r="J11" s="41" t="str">
        <f t="shared" si="3"/>
        <v/>
      </c>
      <c r="K11" s="37"/>
      <c r="L11" s="55">
        <f t="shared" si="4"/>
        <v>9.3399999999999997E-2</v>
      </c>
      <c r="M11" s="37">
        <f t="shared" si="5"/>
        <v>9.4799999999999995E-2</v>
      </c>
      <c r="N11" s="41" t="str">
        <f t="shared" si="6"/>
        <v/>
      </c>
      <c r="O11" s="222"/>
      <c r="P11" s="54"/>
      <c r="Q11" s="38"/>
      <c r="R11" s="116" t="s">
        <v>13</v>
      </c>
      <c r="S11" s="52"/>
      <c r="T11" s="222"/>
      <c r="U11" s="56">
        <f t="shared" si="7"/>
        <v>9.2499999999999999E-2</v>
      </c>
      <c r="V11" s="47">
        <f t="shared" si="8"/>
        <v>9.3399999999999997E-2</v>
      </c>
    </row>
    <row r="12" spans="1:22" x14ac:dyDescent="0.25">
      <c r="A12" s="86">
        <v>42434</v>
      </c>
      <c r="B12" s="175">
        <v>12.295999999999999</v>
      </c>
      <c r="C12" s="172">
        <v>11.589</v>
      </c>
      <c r="D12" s="89">
        <f t="shared" si="0"/>
        <v>11.943</v>
      </c>
      <c r="E12" s="92">
        <v>746.09</v>
      </c>
      <c r="F12" s="91">
        <f t="shared" si="1"/>
        <v>8.9105528699999992E-2</v>
      </c>
      <c r="G12" s="52"/>
      <c r="H12" s="94">
        <f t="shared" si="9"/>
        <v>8.8700000000000001E-2</v>
      </c>
      <c r="I12" s="95">
        <f t="shared" si="2"/>
        <v>8.7300000000000003E-2</v>
      </c>
      <c r="J12" s="97" t="str">
        <f t="shared" si="3"/>
        <v/>
      </c>
      <c r="K12" s="37"/>
      <c r="L12" s="98">
        <f t="shared" si="4"/>
        <v>8.9599999999999999E-2</v>
      </c>
      <c r="M12" s="95">
        <f t="shared" si="5"/>
        <v>9.0899999999999995E-2</v>
      </c>
      <c r="N12" s="97" t="str">
        <f t="shared" si="6"/>
        <v/>
      </c>
      <c r="O12" s="52"/>
      <c r="P12" s="101"/>
      <c r="Q12" s="89"/>
      <c r="R12" s="115" t="s">
        <v>13</v>
      </c>
      <c r="S12" s="52"/>
      <c r="T12" s="222"/>
      <c r="U12" s="94">
        <f t="shared" si="7"/>
        <v>8.8700000000000001E-2</v>
      </c>
      <c r="V12" s="91">
        <f t="shared" si="8"/>
        <v>8.9599999999999999E-2</v>
      </c>
    </row>
    <row r="13" spans="1:22" x14ac:dyDescent="0.25">
      <c r="A13" s="128">
        <v>42435</v>
      </c>
      <c r="B13" s="176">
        <v>12.298999999999999</v>
      </c>
      <c r="C13" s="173">
        <v>12.087999999999999</v>
      </c>
      <c r="D13" s="38">
        <f t="shared" si="0"/>
        <v>12.194000000000001</v>
      </c>
      <c r="E13" s="205">
        <v>746.09</v>
      </c>
      <c r="F13" s="47">
        <f t="shared" si="1"/>
        <v>9.097821460000001E-2</v>
      </c>
      <c r="G13" s="52"/>
      <c r="H13" s="56">
        <f t="shared" si="9"/>
        <v>9.0499999999999997E-2</v>
      </c>
      <c r="I13" s="37">
        <f t="shared" si="2"/>
        <v>8.9200000000000002E-2</v>
      </c>
      <c r="J13" s="47" t="str">
        <f t="shared" si="3"/>
        <v/>
      </c>
      <c r="K13" s="37"/>
      <c r="L13" s="55">
        <f t="shared" si="4"/>
        <v>9.1399999999999995E-2</v>
      </c>
      <c r="M13" s="37">
        <f t="shared" si="5"/>
        <v>9.2799999999999994E-2</v>
      </c>
      <c r="N13" s="41" t="str">
        <f t="shared" si="6"/>
        <v/>
      </c>
      <c r="O13" s="222"/>
      <c r="P13" s="54"/>
      <c r="Q13" s="38"/>
      <c r="R13" s="116" t="s">
        <v>13</v>
      </c>
      <c r="S13" s="52"/>
      <c r="T13" s="222"/>
      <c r="U13" s="56">
        <f t="shared" si="7"/>
        <v>9.0499999999999997E-2</v>
      </c>
      <c r="V13" s="47">
        <f t="shared" si="8"/>
        <v>9.1399999999999995E-2</v>
      </c>
    </row>
    <row r="14" spans="1:22" x14ac:dyDescent="0.25">
      <c r="A14" s="86">
        <v>42436</v>
      </c>
      <c r="B14" s="175">
        <v>12.396000000000001</v>
      </c>
      <c r="C14" s="172">
        <v>12.324999999999999</v>
      </c>
      <c r="D14" s="89">
        <f t="shared" si="0"/>
        <v>12.361000000000001</v>
      </c>
      <c r="E14" s="92">
        <v>746.05</v>
      </c>
      <c r="F14" s="91">
        <f t="shared" si="1"/>
        <v>9.2219240499999994E-2</v>
      </c>
      <c r="G14" s="52"/>
      <c r="H14" s="94">
        <f t="shared" si="9"/>
        <v>9.1800000000000007E-2</v>
      </c>
      <c r="I14" s="95">
        <f t="shared" si="2"/>
        <v>9.0399999999999994E-2</v>
      </c>
      <c r="J14" s="97" t="str">
        <f>IF(ISNUMBER(P14),ROUND(ROUND(P14,3)*(E14/100000),4),"")</f>
        <v/>
      </c>
      <c r="K14" s="37"/>
      <c r="L14" s="98">
        <f t="shared" si="4"/>
        <v>9.2700000000000005E-2</v>
      </c>
      <c r="M14" s="95">
        <f t="shared" si="5"/>
        <v>9.4100000000000003E-2</v>
      </c>
      <c r="N14" s="97" t="str">
        <f t="shared" si="6"/>
        <v/>
      </c>
      <c r="O14" s="52"/>
      <c r="P14" s="101"/>
      <c r="Q14" s="89"/>
      <c r="R14" s="115" t="s">
        <v>13</v>
      </c>
      <c r="S14" s="52"/>
      <c r="T14" s="222"/>
      <c r="U14" s="94">
        <f t="shared" si="7"/>
        <v>9.1800000000000007E-2</v>
      </c>
      <c r="V14" s="91">
        <f t="shared" si="8"/>
        <v>9.2700000000000005E-2</v>
      </c>
    </row>
    <row r="15" spans="1:22" x14ac:dyDescent="0.25">
      <c r="A15" s="128">
        <v>42437</v>
      </c>
      <c r="B15" s="176">
        <v>12.266999999999999</v>
      </c>
      <c r="C15" s="173">
        <v>12.384</v>
      </c>
      <c r="D15" s="38">
        <f t="shared" si="0"/>
        <v>12.326000000000001</v>
      </c>
      <c r="E15" s="39">
        <v>746.14</v>
      </c>
      <c r="F15" s="47">
        <f t="shared" si="1"/>
        <v>9.1969216399999998E-2</v>
      </c>
      <c r="G15" s="52"/>
      <c r="H15" s="56">
        <f t="shared" si="9"/>
        <v>9.1499999999999998E-2</v>
      </c>
      <c r="I15" s="37">
        <f t="shared" si="2"/>
        <v>9.01E-2</v>
      </c>
      <c r="J15" s="41" t="str">
        <f t="shared" si="3"/>
        <v/>
      </c>
      <c r="K15" s="37"/>
      <c r="L15" s="55">
        <f t="shared" si="4"/>
        <v>9.2399999999999996E-2</v>
      </c>
      <c r="M15" s="37">
        <f t="shared" si="5"/>
        <v>9.3799999999999994E-2</v>
      </c>
      <c r="N15" s="41">
        <f t="shared" si="6"/>
        <v>9.2100000000000001E-2</v>
      </c>
      <c r="O15" s="222"/>
      <c r="P15" s="54"/>
      <c r="Q15" s="38">
        <v>12.35</v>
      </c>
      <c r="R15" s="116" t="s">
        <v>13</v>
      </c>
      <c r="S15" s="52"/>
      <c r="T15" s="222"/>
      <c r="U15" s="56">
        <f t="shared" si="7"/>
        <v>9.1499999999999998E-2</v>
      </c>
      <c r="V15" s="47">
        <f t="shared" si="8"/>
        <v>9.2399999999999996E-2</v>
      </c>
    </row>
    <row r="16" spans="1:22" x14ac:dyDescent="0.25">
      <c r="A16" s="86">
        <v>42438</v>
      </c>
      <c r="B16" s="175">
        <v>12.398</v>
      </c>
      <c r="C16" s="172">
        <v>12.496</v>
      </c>
      <c r="D16" s="89">
        <f t="shared" si="0"/>
        <v>12.446999999999999</v>
      </c>
      <c r="E16" s="92">
        <v>746.14</v>
      </c>
      <c r="F16" s="91">
        <f t="shared" si="1"/>
        <v>9.2872045799999997E-2</v>
      </c>
      <c r="G16" s="52"/>
      <c r="H16" s="94">
        <f t="shared" si="9"/>
        <v>9.2399999999999996E-2</v>
      </c>
      <c r="I16" s="95">
        <f t="shared" si="2"/>
        <v>9.0999999999999998E-2</v>
      </c>
      <c r="J16" s="97" t="str">
        <f t="shared" si="3"/>
        <v/>
      </c>
      <c r="K16" s="37"/>
      <c r="L16" s="98">
        <f t="shared" si="4"/>
        <v>9.3299999999999994E-2</v>
      </c>
      <c r="M16" s="95">
        <f t="shared" si="5"/>
        <v>9.4700000000000006E-2</v>
      </c>
      <c r="N16" s="97">
        <f t="shared" si="6"/>
        <v>9.3799999999999994E-2</v>
      </c>
      <c r="O16" s="52"/>
      <c r="P16" s="101"/>
      <c r="Q16" s="89">
        <v>12.574999999999999</v>
      </c>
      <c r="R16" s="115" t="s">
        <v>13</v>
      </c>
      <c r="S16" s="52"/>
      <c r="T16" s="222"/>
      <c r="U16" s="94">
        <f t="shared" si="7"/>
        <v>9.2399999999999996E-2</v>
      </c>
      <c r="V16" s="91">
        <f t="shared" si="8"/>
        <v>9.3799999999999994E-2</v>
      </c>
    </row>
    <row r="17" spans="1:22" x14ac:dyDescent="0.25">
      <c r="A17" s="128">
        <v>42439</v>
      </c>
      <c r="B17" s="176">
        <v>12.445</v>
      </c>
      <c r="C17" s="173">
        <v>12.413</v>
      </c>
      <c r="D17" s="38">
        <f t="shared" si="0"/>
        <v>12.429</v>
      </c>
      <c r="E17" s="39">
        <v>745.87</v>
      </c>
      <c r="F17" s="47">
        <f t="shared" si="1"/>
        <v>9.2704182300000007E-2</v>
      </c>
      <c r="G17" s="52"/>
      <c r="H17" s="56">
        <f t="shared" si="9"/>
        <v>9.2200000000000004E-2</v>
      </c>
      <c r="I17" s="37">
        <f t="shared" si="2"/>
        <v>9.0800000000000006E-2</v>
      </c>
      <c r="J17" s="41" t="str">
        <f t="shared" si="3"/>
        <v/>
      </c>
      <c r="K17" s="37"/>
      <c r="L17" s="55">
        <f t="shared" si="4"/>
        <v>9.3200000000000005E-2</v>
      </c>
      <c r="M17" s="37">
        <f t="shared" si="5"/>
        <v>9.4600000000000004E-2</v>
      </c>
      <c r="N17" s="41" t="str">
        <f t="shared" si="6"/>
        <v/>
      </c>
      <c r="O17" s="222"/>
      <c r="P17" s="54"/>
      <c r="Q17" s="38"/>
      <c r="R17" s="116" t="s">
        <v>13</v>
      </c>
      <c r="S17" s="52"/>
      <c r="T17" s="222"/>
      <c r="U17" s="56">
        <f t="shared" si="7"/>
        <v>9.2200000000000004E-2</v>
      </c>
      <c r="V17" s="47">
        <f t="shared" si="8"/>
        <v>9.3200000000000005E-2</v>
      </c>
    </row>
    <row r="18" spans="1:22" x14ac:dyDescent="0.25">
      <c r="A18" s="86">
        <v>42440</v>
      </c>
      <c r="B18" s="175">
        <v>12.301</v>
      </c>
      <c r="C18" s="172">
        <v>12.45</v>
      </c>
      <c r="D18" s="89">
        <f t="shared" si="0"/>
        <v>12.375999999999999</v>
      </c>
      <c r="E18" s="92">
        <v>745.98</v>
      </c>
      <c r="F18" s="91">
        <f t="shared" si="1"/>
        <v>9.2322484800000007E-2</v>
      </c>
      <c r="G18" s="52"/>
      <c r="H18" s="94">
        <f t="shared" si="9"/>
        <v>9.1899999999999996E-2</v>
      </c>
      <c r="I18" s="95">
        <f t="shared" si="2"/>
        <v>9.0499999999999997E-2</v>
      </c>
      <c r="J18" s="97" t="str">
        <f t="shared" si="3"/>
        <v/>
      </c>
      <c r="K18" s="37"/>
      <c r="L18" s="98">
        <f t="shared" si="4"/>
        <v>9.2799999999999994E-2</v>
      </c>
      <c r="M18" s="95">
        <f t="shared" si="5"/>
        <v>9.4200000000000006E-2</v>
      </c>
      <c r="N18" s="97" t="str">
        <f t="shared" si="6"/>
        <v/>
      </c>
      <c r="O18" s="52"/>
      <c r="P18" s="101"/>
      <c r="Q18" s="89"/>
      <c r="R18" s="115" t="s">
        <v>13</v>
      </c>
      <c r="S18" s="52"/>
      <c r="T18" s="222"/>
      <c r="U18" s="94">
        <f t="shared" si="7"/>
        <v>9.1899999999999996E-2</v>
      </c>
      <c r="V18" s="91">
        <f t="shared" si="8"/>
        <v>9.2799999999999994E-2</v>
      </c>
    </row>
    <row r="19" spans="1:22" x14ac:dyDescent="0.25">
      <c r="A19" s="128">
        <v>42441</v>
      </c>
      <c r="B19" s="176">
        <v>12.073</v>
      </c>
      <c r="C19" s="173">
        <v>12.843999999999999</v>
      </c>
      <c r="D19" s="38">
        <f t="shared" si="0"/>
        <v>12.459</v>
      </c>
      <c r="E19" s="39">
        <v>745.98</v>
      </c>
      <c r="F19" s="47">
        <f t="shared" si="1"/>
        <v>9.2941648200000004E-2</v>
      </c>
      <c r="G19" s="52"/>
      <c r="H19" s="56">
        <f t="shared" si="9"/>
        <v>9.2499999999999999E-2</v>
      </c>
      <c r="I19" s="37">
        <f t="shared" si="2"/>
        <v>9.11E-2</v>
      </c>
      <c r="J19" s="41" t="str">
        <f t="shared" si="3"/>
        <v/>
      </c>
      <c r="K19" s="37"/>
      <c r="L19" s="55">
        <f t="shared" si="4"/>
        <v>9.3399999999999997E-2</v>
      </c>
      <c r="M19" s="37">
        <f t="shared" si="5"/>
        <v>9.4799999999999995E-2</v>
      </c>
      <c r="N19" s="41">
        <f t="shared" si="6"/>
        <v>9.7699999999999995E-2</v>
      </c>
      <c r="O19" s="222"/>
      <c r="P19" s="54"/>
      <c r="Q19" s="38">
        <v>13.1</v>
      </c>
      <c r="R19" s="116" t="s">
        <v>13</v>
      </c>
      <c r="S19" s="52"/>
      <c r="T19" s="222"/>
      <c r="U19" s="56">
        <f t="shared" si="7"/>
        <v>9.2499999999999999E-2</v>
      </c>
      <c r="V19" s="47">
        <f t="shared" si="8"/>
        <v>9.7699999999999995E-2</v>
      </c>
    </row>
    <row r="20" spans="1:22" x14ac:dyDescent="0.25">
      <c r="A20" s="86">
        <v>42442</v>
      </c>
      <c r="B20" s="175">
        <v>12.069000000000001</v>
      </c>
      <c r="C20" s="172">
        <v>12.815</v>
      </c>
      <c r="D20" s="89">
        <f t="shared" si="0"/>
        <v>12.442</v>
      </c>
      <c r="E20" s="92">
        <v>745.98</v>
      </c>
      <c r="F20" s="91">
        <f t="shared" si="1"/>
        <v>9.2814831599999995E-2</v>
      </c>
      <c r="G20" s="52"/>
      <c r="H20" s="94">
        <f t="shared" si="9"/>
        <v>9.2399999999999996E-2</v>
      </c>
      <c r="I20" s="95">
        <f t="shared" si="2"/>
        <v>9.0999999999999998E-2</v>
      </c>
      <c r="J20" s="97" t="str">
        <f t="shared" si="3"/>
        <v/>
      </c>
      <c r="K20" s="37"/>
      <c r="L20" s="98">
        <f t="shared" si="4"/>
        <v>9.3299999999999994E-2</v>
      </c>
      <c r="M20" s="95">
        <f t="shared" si="5"/>
        <v>9.4700000000000006E-2</v>
      </c>
      <c r="N20" s="97" t="str">
        <f t="shared" si="6"/>
        <v/>
      </c>
      <c r="O20" s="52"/>
      <c r="P20" s="101"/>
      <c r="Q20" s="89"/>
      <c r="R20" s="115" t="s">
        <v>13</v>
      </c>
      <c r="S20" s="52"/>
      <c r="T20" s="222"/>
      <c r="U20" s="94">
        <f t="shared" si="7"/>
        <v>9.2399999999999996E-2</v>
      </c>
      <c r="V20" s="91">
        <f t="shared" si="8"/>
        <v>9.3299999999999994E-2</v>
      </c>
    </row>
    <row r="21" spans="1:22" x14ac:dyDescent="0.25">
      <c r="A21" s="128">
        <v>42443</v>
      </c>
      <c r="B21" s="176">
        <v>12.13</v>
      </c>
      <c r="C21" s="173">
        <v>12.254</v>
      </c>
      <c r="D21" s="38">
        <f t="shared" si="0"/>
        <v>12.192</v>
      </c>
      <c r="E21" s="39">
        <v>745.85</v>
      </c>
      <c r="F21" s="47">
        <f t="shared" si="1"/>
        <v>9.0934032000000012E-2</v>
      </c>
      <c r="G21" s="52"/>
      <c r="H21" s="56">
        <f t="shared" si="9"/>
        <v>9.0499999999999997E-2</v>
      </c>
      <c r="I21" s="37">
        <f t="shared" si="2"/>
        <v>8.9099999999999999E-2</v>
      </c>
      <c r="J21" s="41" t="str">
        <f t="shared" si="3"/>
        <v/>
      </c>
      <c r="K21" s="37"/>
      <c r="L21" s="55">
        <f t="shared" si="4"/>
        <v>9.1399999999999995E-2</v>
      </c>
      <c r="M21" s="37">
        <f t="shared" si="5"/>
        <v>9.2799999999999994E-2</v>
      </c>
      <c r="N21" s="41" t="str">
        <f t="shared" si="6"/>
        <v/>
      </c>
      <c r="O21" s="222"/>
      <c r="P21" s="54"/>
      <c r="Q21" s="38"/>
      <c r="R21" s="116" t="s">
        <v>13</v>
      </c>
      <c r="S21" s="52"/>
      <c r="T21" s="222"/>
      <c r="U21" s="56">
        <f t="shared" si="7"/>
        <v>9.0499999999999997E-2</v>
      </c>
      <c r="V21" s="47">
        <f t="shared" si="8"/>
        <v>9.1399999999999995E-2</v>
      </c>
    </row>
    <row r="22" spans="1:22" x14ac:dyDescent="0.25">
      <c r="A22" s="86">
        <v>42444</v>
      </c>
      <c r="B22" s="175">
        <v>12.275</v>
      </c>
      <c r="C22" s="172">
        <v>12.013</v>
      </c>
      <c r="D22" s="89">
        <f t="shared" si="0"/>
        <v>12.144</v>
      </c>
      <c r="E22" s="92">
        <v>745.77</v>
      </c>
      <c r="F22" s="91">
        <f t="shared" si="1"/>
        <v>9.0566308800000009E-2</v>
      </c>
      <c r="G22" s="52"/>
      <c r="H22" s="94">
        <f t="shared" si="9"/>
        <v>9.01E-2</v>
      </c>
      <c r="I22" s="95">
        <f t="shared" si="2"/>
        <v>8.8800000000000004E-2</v>
      </c>
      <c r="J22" s="97" t="str">
        <f t="shared" si="3"/>
        <v/>
      </c>
      <c r="K22" s="37"/>
      <c r="L22" s="98">
        <f t="shared" si="4"/>
        <v>9.0999999999999998E-2</v>
      </c>
      <c r="M22" s="95">
        <f t="shared" si="5"/>
        <v>9.2399999999999996E-2</v>
      </c>
      <c r="N22" s="97" t="str">
        <f t="shared" si="6"/>
        <v/>
      </c>
      <c r="O22" s="52"/>
      <c r="P22" s="101"/>
      <c r="Q22" s="89"/>
      <c r="R22" s="115" t="s">
        <v>13</v>
      </c>
      <c r="S22" s="52"/>
      <c r="T22" s="222"/>
      <c r="U22" s="94">
        <f t="shared" si="7"/>
        <v>9.01E-2</v>
      </c>
      <c r="V22" s="91">
        <f t="shared" si="8"/>
        <v>9.0999999999999998E-2</v>
      </c>
    </row>
    <row r="23" spans="1:22" x14ac:dyDescent="0.25">
      <c r="A23" s="128">
        <v>42445</v>
      </c>
      <c r="B23" s="176">
        <v>12.182</v>
      </c>
      <c r="C23" s="173">
        <v>11.75</v>
      </c>
      <c r="D23" s="38">
        <f t="shared" si="0"/>
        <v>11.965999999999999</v>
      </c>
      <c r="E23" s="39">
        <v>745.65</v>
      </c>
      <c r="F23" s="47">
        <f t="shared" si="1"/>
        <v>8.9224478999999995E-2</v>
      </c>
      <c r="G23" s="52"/>
      <c r="H23" s="56">
        <f t="shared" si="9"/>
        <v>8.8800000000000004E-2</v>
      </c>
      <c r="I23" s="37">
        <f t="shared" si="2"/>
        <v>8.7400000000000005E-2</v>
      </c>
      <c r="J23" s="41" t="str">
        <f t="shared" si="3"/>
        <v/>
      </c>
      <c r="K23" s="37"/>
      <c r="L23" s="55">
        <f t="shared" si="4"/>
        <v>8.9700000000000002E-2</v>
      </c>
      <c r="M23" s="37">
        <f t="shared" si="5"/>
        <v>9.0999999999999998E-2</v>
      </c>
      <c r="N23" s="41" t="str">
        <f t="shared" si="6"/>
        <v/>
      </c>
      <c r="O23" s="222"/>
      <c r="P23" s="54"/>
      <c r="Q23" s="38"/>
      <c r="R23" s="116" t="s">
        <v>13</v>
      </c>
      <c r="S23" s="52"/>
      <c r="T23" s="222"/>
      <c r="U23" s="56">
        <f t="shared" si="7"/>
        <v>8.8800000000000004E-2</v>
      </c>
      <c r="V23" s="47">
        <f t="shared" si="8"/>
        <v>8.9700000000000002E-2</v>
      </c>
    </row>
    <row r="24" spans="1:22" x14ac:dyDescent="0.25">
      <c r="A24" s="86">
        <v>42446</v>
      </c>
      <c r="B24" s="175">
        <v>12.172000000000001</v>
      </c>
      <c r="C24" s="172">
        <v>12.093</v>
      </c>
      <c r="D24" s="89">
        <f t="shared" si="0"/>
        <v>12.132999999999999</v>
      </c>
      <c r="E24" s="92">
        <v>745.53</v>
      </c>
      <c r="F24" s="91">
        <f t="shared" si="1"/>
        <v>9.0455154900000001E-2</v>
      </c>
      <c r="G24" s="52"/>
      <c r="H24" s="94">
        <f t="shared" si="9"/>
        <v>0.09</v>
      </c>
      <c r="I24" s="95">
        <f t="shared" si="2"/>
        <v>8.8599999999999998E-2</v>
      </c>
      <c r="J24" s="97" t="str">
        <f t="shared" si="3"/>
        <v/>
      </c>
      <c r="K24" s="37"/>
      <c r="L24" s="98">
        <f t="shared" si="4"/>
        <v>9.0899999999999995E-2</v>
      </c>
      <c r="M24" s="95">
        <f t="shared" si="5"/>
        <v>9.2299999999999993E-2</v>
      </c>
      <c r="N24" s="97" t="str">
        <f t="shared" si="6"/>
        <v/>
      </c>
      <c r="O24" s="52"/>
      <c r="P24" s="101"/>
      <c r="Q24" s="89"/>
      <c r="R24" s="115" t="s">
        <v>13</v>
      </c>
      <c r="S24" s="52"/>
      <c r="T24" s="222"/>
      <c r="U24" s="94">
        <f t="shared" si="7"/>
        <v>0.09</v>
      </c>
      <c r="V24" s="91">
        <f t="shared" si="8"/>
        <v>9.0899999999999995E-2</v>
      </c>
    </row>
    <row r="25" spans="1:22" x14ac:dyDescent="0.25">
      <c r="A25" s="128">
        <v>42447</v>
      </c>
      <c r="B25" s="176">
        <v>12.096</v>
      </c>
      <c r="C25" s="173">
        <v>11.959</v>
      </c>
      <c r="D25" s="38">
        <f t="shared" si="0"/>
        <v>12.028</v>
      </c>
      <c r="E25" s="39">
        <v>745.42</v>
      </c>
      <c r="F25" s="47">
        <f t="shared" si="1"/>
        <v>8.9659117599999991E-2</v>
      </c>
      <c r="G25" s="52"/>
      <c r="H25" s="56">
        <f t="shared" si="9"/>
        <v>8.9200000000000002E-2</v>
      </c>
      <c r="I25" s="37">
        <f t="shared" si="2"/>
        <v>8.7900000000000006E-2</v>
      </c>
      <c r="J25" s="41" t="str">
        <f t="shared" si="3"/>
        <v/>
      </c>
      <c r="K25" s="37"/>
      <c r="L25" s="55">
        <f t="shared" si="4"/>
        <v>9.01E-2</v>
      </c>
      <c r="M25" s="37">
        <f t="shared" si="5"/>
        <v>9.1499999999999998E-2</v>
      </c>
      <c r="N25" s="41" t="str">
        <f t="shared" si="6"/>
        <v/>
      </c>
      <c r="O25" s="222"/>
      <c r="P25" s="54"/>
      <c r="Q25" s="225"/>
      <c r="R25" s="226" t="s">
        <v>13</v>
      </c>
      <c r="S25" s="224"/>
      <c r="T25" s="222"/>
      <c r="U25" s="56">
        <f t="shared" si="7"/>
        <v>8.9200000000000002E-2</v>
      </c>
      <c r="V25" s="47">
        <f t="shared" si="8"/>
        <v>9.01E-2</v>
      </c>
    </row>
    <row r="26" spans="1:22" x14ac:dyDescent="0.25">
      <c r="A26" s="86">
        <v>42448</v>
      </c>
      <c r="B26" s="175">
        <v>12.013999999999999</v>
      </c>
      <c r="C26" s="172">
        <v>12.433</v>
      </c>
      <c r="D26" s="89">
        <f t="shared" si="0"/>
        <v>12.224</v>
      </c>
      <c r="E26" s="92">
        <v>745.42</v>
      </c>
      <c r="F26" s="91">
        <f t="shared" si="1"/>
        <v>9.1120140799999985E-2</v>
      </c>
      <c r="G26" s="52"/>
      <c r="H26" s="94">
        <f t="shared" si="9"/>
        <v>9.0700000000000003E-2</v>
      </c>
      <c r="I26" s="95">
        <f t="shared" si="2"/>
        <v>8.9300000000000004E-2</v>
      </c>
      <c r="J26" s="97" t="str">
        <f t="shared" si="3"/>
        <v/>
      </c>
      <c r="K26" s="37"/>
      <c r="L26" s="98">
        <f t="shared" si="4"/>
        <v>9.1600000000000001E-2</v>
      </c>
      <c r="M26" s="95">
        <f t="shared" si="5"/>
        <v>9.2899999999999996E-2</v>
      </c>
      <c r="N26" s="97">
        <f t="shared" si="6"/>
        <v>9.2399999999999996E-2</v>
      </c>
      <c r="O26" s="52"/>
      <c r="P26" s="101"/>
      <c r="Q26" s="89">
        <v>12.4</v>
      </c>
      <c r="R26" s="115" t="s">
        <v>13</v>
      </c>
      <c r="S26" s="52"/>
      <c r="T26" s="222"/>
      <c r="U26" s="94">
        <f t="shared" si="7"/>
        <v>9.0700000000000003E-2</v>
      </c>
      <c r="V26" s="91">
        <f t="shared" si="8"/>
        <v>9.2399999999999996E-2</v>
      </c>
    </row>
    <row r="27" spans="1:22" x14ac:dyDescent="0.25">
      <c r="A27" s="128">
        <v>42449</v>
      </c>
      <c r="B27" s="176">
        <v>12.013999999999999</v>
      </c>
      <c r="C27" s="173">
        <v>12.234999999999999</v>
      </c>
      <c r="D27" s="38">
        <f t="shared" si="0"/>
        <v>12.125</v>
      </c>
      <c r="E27" s="39">
        <v>745.42</v>
      </c>
      <c r="F27" s="47">
        <f t="shared" si="1"/>
        <v>9.0382174999999995E-2</v>
      </c>
      <c r="G27" s="52"/>
      <c r="H27" s="56">
        <f t="shared" si="9"/>
        <v>8.9899999999999994E-2</v>
      </c>
      <c r="I27" s="37">
        <f t="shared" si="2"/>
        <v>8.8599999999999998E-2</v>
      </c>
      <c r="J27" s="41" t="str">
        <f t="shared" si="3"/>
        <v/>
      </c>
      <c r="K27" s="37"/>
      <c r="L27" s="55">
        <f t="shared" si="4"/>
        <v>9.0800000000000006E-2</v>
      </c>
      <c r="M27" s="37">
        <f t="shared" si="5"/>
        <v>9.2200000000000004E-2</v>
      </c>
      <c r="N27" s="41">
        <f t="shared" si="6"/>
        <v>9.2200000000000004E-2</v>
      </c>
      <c r="O27" s="222"/>
      <c r="P27" s="54"/>
      <c r="Q27" s="38">
        <v>12.375</v>
      </c>
      <c r="R27" s="116" t="s">
        <v>28</v>
      </c>
      <c r="S27" s="52"/>
      <c r="T27" s="222" t="s">
        <v>38</v>
      </c>
      <c r="U27" s="56">
        <f t="shared" si="7"/>
        <v>8.9899999999999994E-2</v>
      </c>
      <c r="V27" s="47">
        <f t="shared" si="8"/>
        <v>9.2200000000000004E-2</v>
      </c>
    </row>
    <row r="28" spans="1:22" x14ac:dyDescent="0.25">
      <c r="A28" s="86">
        <v>42450</v>
      </c>
      <c r="B28" s="175">
        <v>12.101000000000001</v>
      </c>
      <c r="C28" s="172">
        <v>12.141</v>
      </c>
      <c r="D28" s="89">
        <f t="shared" si="0"/>
        <v>12.121</v>
      </c>
      <c r="E28" s="92">
        <v>745.44</v>
      </c>
      <c r="F28" s="91">
        <f t="shared" si="1"/>
        <v>9.03547824E-2</v>
      </c>
      <c r="G28" s="52"/>
      <c r="H28" s="94">
        <f t="shared" si="9"/>
        <v>8.9899999999999994E-2</v>
      </c>
      <c r="I28" s="95">
        <f t="shared" si="2"/>
        <v>8.8599999999999998E-2</v>
      </c>
      <c r="J28" s="97" t="str">
        <f t="shared" si="3"/>
        <v/>
      </c>
      <c r="K28" s="37"/>
      <c r="L28" s="98">
        <f t="shared" si="4"/>
        <v>9.0800000000000006E-2</v>
      </c>
      <c r="M28" s="95">
        <f t="shared" si="5"/>
        <v>9.2200000000000004E-2</v>
      </c>
      <c r="N28" s="97" t="str">
        <f t="shared" si="6"/>
        <v/>
      </c>
      <c r="O28" s="52"/>
      <c r="P28" s="101"/>
      <c r="Q28" s="89"/>
      <c r="R28" s="115" t="s">
        <v>28</v>
      </c>
      <c r="S28" s="52"/>
      <c r="T28" s="222" t="s">
        <v>38</v>
      </c>
      <c r="U28" s="94">
        <f t="shared" si="7"/>
        <v>8.9899999999999994E-2</v>
      </c>
      <c r="V28" s="91">
        <f t="shared" si="8"/>
        <v>9.2200000000000004E-2</v>
      </c>
    </row>
    <row r="29" spans="1:22" x14ac:dyDescent="0.25">
      <c r="A29" s="128">
        <v>42451</v>
      </c>
      <c r="B29" s="176">
        <v>12.019</v>
      </c>
      <c r="C29" s="173">
        <v>11.755000000000001</v>
      </c>
      <c r="D29" s="38">
        <f t="shared" si="0"/>
        <v>11.887</v>
      </c>
      <c r="E29" s="39">
        <v>745.41</v>
      </c>
      <c r="F29" s="47">
        <f t="shared" si="1"/>
        <v>8.8606886699999998E-2</v>
      </c>
      <c r="G29" s="52"/>
      <c r="H29" s="56">
        <f t="shared" si="9"/>
        <v>8.8200000000000001E-2</v>
      </c>
      <c r="I29" s="37">
        <f t="shared" si="2"/>
        <v>8.6800000000000002E-2</v>
      </c>
      <c r="J29" s="41" t="str">
        <f t="shared" si="3"/>
        <v/>
      </c>
      <c r="K29" s="37"/>
      <c r="L29" s="55">
        <f t="shared" si="4"/>
        <v>8.8999999999999996E-2</v>
      </c>
      <c r="M29" s="37">
        <f t="shared" si="5"/>
        <v>9.0399999999999994E-2</v>
      </c>
      <c r="N29" s="41" t="str">
        <f t="shared" si="6"/>
        <v/>
      </c>
      <c r="O29" s="222"/>
      <c r="P29" s="54"/>
      <c r="Q29" s="38"/>
      <c r="R29" s="116" t="s">
        <v>13</v>
      </c>
      <c r="S29" s="52"/>
      <c r="T29" s="222"/>
      <c r="U29" s="56">
        <f t="shared" si="7"/>
        <v>8.8200000000000001E-2</v>
      </c>
      <c r="V29" s="47">
        <f t="shared" si="8"/>
        <v>8.8999999999999996E-2</v>
      </c>
    </row>
    <row r="30" spans="1:22" x14ac:dyDescent="0.25">
      <c r="A30" s="86">
        <v>42452</v>
      </c>
      <c r="B30" s="175">
        <v>11.879</v>
      </c>
      <c r="C30" s="172">
        <v>11.895</v>
      </c>
      <c r="D30" s="89">
        <f t="shared" si="0"/>
        <v>11.887</v>
      </c>
      <c r="E30" s="92">
        <v>745.42</v>
      </c>
      <c r="F30" s="91">
        <f t="shared" si="1"/>
        <v>8.86080754E-2</v>
      </c>
      <c r="G30" s="52"/>
      <c r="H30" s="94">
        <f t="shared" si="9"/>
        <v>8.8200000000000001E-2</v>
      </c>
      <c r="I30" s="95">
        <f t="shared" si="2"/>
        <v>8.6800000000000002E-2</v>
      </c>
      <c r="J30" s="97" t="str">
        <f t="shared" si="3"/>
        <v/>
      </c>
      <c r="K30" s="37"/>
      <c r="L30" s="98">
        <f t="shared" si="4"/>
        <v>8.8999999999999996E-2</v>
      </c>
      <c r="M30" s="95">
        <f t="shared" si="5"/>
        <v>9.0399999999999994E-2</v>
      </c>
      <c r="N30" s="97">
        <f t="shared" si="6"/>
        <v>9.1700000000000004E-2</v>
      </c>
      <c r="O30" s="52"/>
      <c r="P30" s="101"/>
      <c r="Q30" s="89">
        <v>12.3</v>
      </c>
      <c r="R30" s="115" t="s">
        <v>13</v>
      </c>
      <c r="S30" s="52"/>
      <c r="T30" s="222"/>
      <c r="U30" s="94">
        <f t="shared" si="7"/>
        <v>8.8200000000000001E-2</v>
      </c>
      <c r="V30" s="91">
        <f t="shared" si="8"/>
        <v>9.1700000000000004E-2</v>
      </c>
    </row>
    <row r="31" spans="1:22" x14ac:dyDescent="0.25">
      <c r="A31" s="128">
        <v>42453</v>
      </c>
      <c r="B31" s="176">
        <v>11.847</v>
      </c>
      <c r="C31" s="173">
        <v>11.644</v>
      </c>
      <c r="D31" s="38">
        <f t="shared" si="0"/>
        <v>11.746</v>
      </c>
      <c r="E31" s="39">
        <v>745.42</v>
      </c>
      <c r="F31" s="47">
        <f t="shared" si="1"/>
        <v>8.7557033200000009E-2</v>
      </c>
      <c r="G31" s="52"/>
      <c r="H31" s="56">
        <f t="shared" si="9"/>
        <v>8.7099999999999997E-2</v>
      </c>
      <c r="I31" s="37">
        <f t="shared" si="2"/>
        <v>8.5800000000000001E-2</v>
      </c>
      <c r="J31" s="41" t="str">
        <f t="shared" si="3"/>
        <v/>
      </c>
      <c r="K31" s="37"/>
      <c r="L31" s="55">
        <f t="shared" si="4"/>
        <v>8.7999999999999995E-2</v>
      </c>
      <c r="M31" s="37">
        <f t="shared" si="5"/>
        <v>8.9300000000000004E-2</v>
      </c>
      <c r="N31" s="41" t="str">
        <f t="shared" si="6"/>
        <v/>
      </c>
      <c r="O31" s="222"/>
      <c r="P31" s="54"/>
      <c r="Q31" s="38"/>
      <c r="R31" s="116" t="s">
        <v>13</v>
      </c>
      <c r="S31" s="52"/>
      <c r="T31" s="222"/>
      <c r="U31" s="56">
        <f t="shared" si="7"/>
        <v>8.7099999999999997E-2</v>
      </c>
      <c r="V31" s="47">
        <f t="shared" si="8"/>
        <v>8.7999999999999995E-2</v>
      </c>
    </row>
    <row r="32" spans="1:22" x14ac:dyDescent="0.25">
      <c r="A32" s="86">
        <v>42454</v>
      </c>
      <c r="B32" s="175">
        <v>11.698</v>
      </c>
      <c r="C32" s="172">
        <v>11.65</v>
      </c>
      <c r="D32" s="89">
        <f t="shared" si="0"/>
        <v>11.673999999999999</v>
      </c>
      <c r="E32" s="92">
        <v>745.42</v>
      </c>
      <c r="F32" s="91">
        <f t="shared" si="1"/>
        <v>8.702033079999999E-2</v>
      </c>
      <c r="G32" s="52"/>
      <c r="H32" s="94">
        <f t="shared" si="9"/>
        <v>8.6599999999999996E-2</v>
      </c>
      <c r="I32" s="95">
        <f t="shared" si="2"/>
        <v>8.5300000000000001E-2</v>
      </c>
      <c r="J32" s="97" t="str">
        <f t="shared" si="3"/>
        <v/>
      </c>
      <c r="K32" s="37"/>
      <c r="L32" s="98">
        <f t="shared" si="4"/>
        <v>8.7499999999999994E-2</v>
      </c>
      <c r="M32" s="95">
        <f t="shared" si="5"/>
        <v>8.8800000000000004E-2</v>
      </c>
      <c r="N32" s="97" t="str">
        <f t="shared" si="6"/>
        <v/>
      </c>
      <c r="O32" s="52"/>
      <c r="P32" s="101"/>
      <c r="Q32" s="89"/>
      <c r="R32" s="115" t="s">
        <v>13</v>
      </c>
      <c r="S32" s="52"/>
      <c r="T32" s="222"/>
      <c r="U32" s="94">
        <f t="shared" si="7"/>
        <v>8.6599999999999996E-2</v>
      </c>
      <c r="V32" s="91">
        <f t="shared" si="8"/>
        <v>8.7499999999999994E-2</v>
      </c>
    </row>
    <row r="33" spans="1:22" x14ac:dyDescent="0.25">
      <c r="A33" s="128">
        <v>42455</v>
      </c>
      <c r="B33" s="176">
        <v>11.696999999999999</v>
      </c>
      <c r="C33" s="173">
        <v>11.082000000000001</v>
      </c>
      <c r="D33" s="38">
        <f t="shared" si="0"/>
        <v>11.39</v>
      </c>
      <c r="E33" s="39">
        <v>745.42</v>
      </c>
      <c r="F33" s="47">
        <f t="shared" si="1"/>
        <v>8.4903338000000009E-2</v>
      </c>
      <c r="G33" s="52"/>
      <c r="H33" s="56">
        <f t="shared" si="9"/>
        <v>8.4500000000000006E-2</v>
      </c>
      <c r="I33" s="37">
        <f t="shared" si="2"/>
        <v>8.3199999999999996E-2</v>
      </c>
      <c r="J33" s="41" t="str">
        <f t="shared" si="3"/>
        <v/>
      </c>
      <c r="K33" s="37"/>
      <c r="L33" s="55">
        <f t="shared" si="4"/>
        <v>8.5300000000000001E-2</v>
      </c>
      <c r="M33" s="37">
        <f t="shared" si="5"/>
        <v>8.6599999999999996E-2</v>
      </c>
      <c r="N33" s="41" t="str">
        <f t="shared" si="6"/>
        <v/>
      </c>
      <c r="O33" s="52"/>
      <c r="P33" s="54"/>
      <c r="Q33" s="38"/>
      <c r="R33" s="116" t="s">
        <v>13</v>
      </c>
      <c r="S33" s="52"/>
      <c r="T33" s="222"/>
      <c r="U33" s="56">
        <f t="shared" si="7"/>
        <v>8.4500000000000006E-2</v>
      </c>
      <c r="V33" s="47">
        <f t="shared" si="8"/>
        <v>8.5300000000000001E-2</v>
      </c>
    </row>
    <row r="34" spans="1:22" x14ac:dyDescent="0.25">
      <c r="A34" s="86">
        <v>42456</v>
      </c>
      <c r="B34" s="175">
        <v>11.696999999999999</v>
      </c>
      <c r="C34" s="172">
        <v>10.15</v>
      </c>
      <c r="D34" s="89">
        <f t="shared" si="0"/>
        <v>10.923999999999999</v>
      </c>
      <c r="E34" s="92">
        <v>745.42</v>
      </c>
      <c r="F34" s="91">
        <f t="shared" si="1"/>
        <v>8.1429680799999987E-2</v>
      </c>
      <c r="G34" s="52"/>
      <c r="H34" s="94">
        <f t="shared" si="9"/>
        <v>8.1000000000000003E-2</v>
      </c>
      <c r="I34" s="95">
        <f t="shared" si="2"/>
        <v>7.9799999999999996E-2</v>
      </c>
      <c r="J34" s="97" t="str">
        <f t="shared" si="3"/>
        <v/>
      </c>
      <c r="K34" s="37"/>
      <c r="L34" s="98">
        <f t="shared" si="4"/>
        <v>8.1799999999999998E-2</v>
      </c>
      <c r="M34" s="95">
        <f t="shared" si="5"/>
        <v>8.3099999999999993E-2</v>
      </c>
      <c r="N34" s="97" t="str">
        <f t="shared" si="6"/>
        <v/>
      </c>
      <c r="O34" s="52"/>
      <c r="P34" s="101"/>
      <c r="Q34" s="89"/>
      <c r="R34" s="115" t="s">
        <v>13</v>
      </c>
      <c r="S34" s="52"/>
      <c r="T34" s="222"/>
      <c r="U34" s="94">
        <f t="shared" si="7"/>
        <v>8.1000000000000003E-2</v>
      </c>
      <c r="V34" s="91">
        <f t="shared" si="8"/>
        <v>8.1799999999999998E-2</v>
      </c>
    </row>
    <row r="35" spans="1:22" x14ac:dyDescent="0.25">
      <c r="A35" s="128">
        <v>42457</v>
      </c>
      <c r="B35" s="176">
        <v>11.696999999999999</v>
      </c>
      <c r="C35" s="173">
        <v>11.59</v>
      </c>
      <c r="D35" s="38">
        <f t="shared" si="0"/>
        <v>11.644</v>
      </c>
      <c r="E35" s="39">
        <v>745.42</v>
      </c>
      <c r="F35" s="47">
        <f t="shared" si="1"/>
        <v>8.6796704799999985E-2</v>
      </c>
      <c r="G35" s="52"/>
      <c r="H35" s="56">
        <f t="shared" si="9"/>
        <v>8.6400000000000005E-2</v>
      </c>
      <c r="I35" s="37">
        <f t="shared" si="2"/>
        <v>8.5099999999999995E-2</v>
      </c>
      <c r="J35" s="41" t="str">
        <f t="shared" si="3"/>
        <v/>
      </c>
      <c r="K35" s="37"/>
      <c r="L35" s="55">
        <f t="shared" si="4"/>
        <v>8.72E-2</v>
      </c>
      <c r="M35" s="37">
        <f t="shared" si="5"/>
        <v>8.8499999999999995E-2</v>
      </c>
      <c r="N35" s="41" t="str">
        <f t="shared" si="6"/>
        <v/>
      </c>
      <c r="O35" s="52"/>
      <c r="P35" s="54"/>
      <c r="Q35" s="38"/>
      <c r="R35" s="116" t="s">
        <v>13</v>
      </c>
      <c r="S35" s="52"/>
      <c r="T35" s="222"/>
      <c r="U35" s="56">
        <f t="shared" si="7"/>
        <v>8.6400000000000005E-2</v>
      </c>
      <c r="V35" s="47">
        <f t="shared" si="8"/>
        <v>8.72E-2</v>
      </c>
    </row>
    <row r="36" spans="1:22" x14ac:dyDescent="0.25">
      <c r="A36" s="86">
        <v>42458</v>
      </c>
      <c r="B36" s="175">
        <v>11.792999999999999</v>
      </c>
      <c r="C36" s="172">
        <v>12.513</v>
      </c>
      <c r="D36" s="89">
        <f t="shared" si="0"/>
        <v>12.153</v>
      </c>
      <c r="E36" s="92">
        <v>745.49</v>
      </c>
      <c r="F36" s="91">
        <f t="shared" si="1"/>
        <v>9.0599399700000013E-2</v>
      </c>
      <c r="G36" s="52"/>
      <c r="H36" s="94">
        <f t="shared" si="9"/>
        <v>9.01E-2</v>
      </c>
      <c r="I36" s="95">
        <f t="shared" si="2"/>
        <v>8.8800000000000004E-2</v>
      </c>
      <c r="J36" s="97"/>
      <c r="K36" s="37"/>
      <c r="L36" s="98">
        <f t="shared" si="4"/>
        <v>9.11E-2</v>
      </c>
      <c r="M36" s="95">
        <f t="shared" si="5"/>
        <v>9.2399999999999996E-2</v>
      </c>
      <c r="N36" s="97" t="str">
        <f t="shared" si="6"/>
        <v/>
      </c>
      <c r="O36" s="52"/>
      <c r="P36" s="101"/>
      <c r="Q36" s="89"/>
      <c r="R36" s="115" t="s">
        <v>13</v>
      </c>
      <c r="S36" s="52"/>
      <c r="T36" s="222"/>
      <c r="U36" s="94">
        <f t="shared" si="7"/>
        <v>9.01E-2</v>
      </c>
      <c r="V36" s="91">
        <f t="shared" si="8"/>
        <v>9.11E-2</v>
      </c>
    </row>
    <row r="37" spans="1:22" x14ac:dyDescent="0.25">
      <c r="A37" s="128">
        <v>42459</v>
      </c>
      <c r="B37" s="176">
        <v>11.782999999999999</v>
      </c>
      <c r="C37" s="173">
        <v>12.353</v>
      </c>
      <c r="D37" s="38">
        <f t="shared" si="0"/>
        <v>12.068</v>
      </c>
      <c r="E37" s="39">
        <v>745.31</v>
      </c>
      <c r="F37" s="47">
        <f t="shared" si="1"/>
        <v>8.9944010800000002E-2</v>
      </c>
      <c r="G37" s="52"/>
      <c r="H37" s="56">
        <f t="shared" si="9"/>
        <v>8.9499999999999996E-2</v>
      </c>
      <c r="I37" s="37">
        <f t="shared" si="2"/>
        <v>8.8099999999999998E-2</v>
      </c>
      <c r="J37" s="41"/>
      <c r="K37" s="37"/>
      <c r="L37" s="55">
        <f t="shared" si="4"/>
        <v>9.0399999999999994E-2</v>
      </c>
      <c r="M37" s="37">
        <f t="shared" si="5"/>
        <v>9.1700000000000004E-2</v>
      </c>
      <c r="N37" s="41">
        <f t="shared" si="6"/>
        <v>9.2399999999999996E-2</v>
      </c>
      <c r="O37" s="52"/>
      <c r="P37" s="54"/>
      <c r="Q37" s="38">
        <v>12.4</v>
      </c>
      <c r="R37" s="116" t="s">
        <v>13</v>
      </c>
      <c r="S37" s="52"/>
      <c r="T37" s="222"/>
      <c r="U37" s="56">
        <f t="shared" si="7"/>
        <v>8.9499999999999996E-2</v>
      </c>
      <c r="V37" s="47">
        <f t="shared" si="8"/>
        <v>9.2399999999999996E-2</v>
      </c>
    </row>
    <row r="38" spans="1:22" ht="15.75" thickBot="1" x14ac:dyDescent="0.3">
      <c r="A38" s="131">
        <v>42460</v>
      </c>
      <c r="B38" s="233">
        <v>11.815</v>
      </c>
      <c r="C38" s="189">
        <v>11.8</v>
      </c>
      <c r="D38" s="134">
        <f t="shared" si="0"/>
        <v>11.808</v>
      </c>
      <c r="E38" s="135">
        <v>745.12</v>
      </c>
      <c r="F38" s="136">
        <f t="shared" si="1"/>
        <v>8.7983769599999997E-2</v>
      </c>
      <c r="G38" s="52"/>
      <c r="H38" s="140">
        <f t="shared" si="9"/>
        <v>8.7499999999999994E-2</v>
      </c>
      <c r="I38" s="141">
        <f t="shared" si="2"/>
        <v>8.6199999999999999E-2</v>
      </c>
      <c r="J38" s="142" t="str">
        <f t="shared" si="3"/>
        <v/>
      </c>
      <c r="K38" s="37"/>
      <c r="L38" s="145">
        <f t="shared" si="4"/>
        <v>8.8400000000000006E-2</v>
      </c>
      <c r="M38" s="141">
        <f t="shared" si="5"/>
        <v>8.9700000000000002E-2</v>
      </c>
      <c r="N38" s="142" t="str">
        <f t="shared" si="6"/>
        <v/>
      </c>
      <c r="O38" s="222"/>
      <c r="P38" s="190"/>
      <c r="Q38" s="134"/>
      <c r="R38" s="149" t="s">
        <v>13</v>
      </c>
      <c r="S38" s="52"/>
      <c r="T38" s="222"/>
      <c r="U38" s="140">
        <f t="shared" si="7"/>
        <v>8.7499999999999994E-2</v>
      </c>
      <c r="V38" s="136">
        <f t="shared" si="8"/>
        <v>8.8400000000000006E-2</v>
      </c>
    </row>
    <row r="39" spans="1:22" x14ac:dyDescent="0.25">
      <c r="A39" s="65" t="s">
        <v>47</v>
      </c>
      <c r="B39" s="39"/>
      <c r="C39" s="39"/>
      <c r="D39" s="37"/>
      <c r="E39" s="39"/>
      <c r="F39" s="37">
        <f>ROUND(SUM(F8:F38)/31,4)</f>
        <v>9.0300000000000005E-2</v>
      </c>
      <c r="G39" s="35"/>
      <c r="H39" s="50"/>
      <c r="I39" s="38"/>
      <c r="J39" s="36"/>
      <c r="K39" s="38"/>
      <c r="L39" s="38"/>
      <c r="M39" s="38"/>
      <c r="N39" s="36"/>
      <c r="O39" s="1"/>
      <c r="P39" s="36"/>
      <c r="Q39" s="36"/>
      <c r="R39" s="35"/>
      <c r="S39" s="35"/>
      <c r="T39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7"/>
  <sheetViews>
    <sheetView workbookViewId="0">
      <selection activeCell="A12" sqref="A12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7" max="7" width="9.140625" customWidth="1"/>
    <col min="8" max="8" width="12.42578125" customWidth="1"/>
    <col min="9" max="9" width="12.140625" customWidth="1"/>
    <col min="10" max="10" width="13.5703125" customWidth="1"/>
    <col min="11" max="11" width="9.140625" customWidth="1"/>
    <col min="12" max="12" width="12.5703125" customWidth="1"/>
    <col min="13" max="13" width="11.42578125" customWidth="1"/>
    <col min="14" max="14" width="12.42578125" customWidth="1"/>
    <col min="15" max="15" width="9.140625" customWidth="1"/>
    <col min="16" max="16" width="13.42578125" customWidth="1"/>
    <col min="17" max="17" width="14.28515625" customWidth="1"/>
    <col min="18" max="18" width="13.7109375" customWidth="1"/>
    <col min="19" max="19" width="9.140625" customWidth="1"/>
    <col min="20" max="20" width="9.140625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56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266" t="s">
        <v>1</v>
      </c>
      <c r="C6" s="267" t="s">
        <v>2</v>
      </c>
      <c r="D6" s="267" t="s">
        <v>6</v>
      </c>
      <c r="E6" s="267" t="s">
        <v>8</v>
      </c>
      <c r="F6" s="268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269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42401</v>
      </c>
      <c r="B8" s="228">
        <v>13.345000000000001</v>
      </c>
      <c r="C8" s="209">
        <v>13.696</v>
      </c>
      <c r="D8" s="210">
        <f t="shared" ref="D8:D36" si="0">ROUND((B8+C8)/2,3)</f>
        <v>13.521000000000001</v>
      </c>
      <c r="E8" s="211">
        <v>746.25</v>
      </c>
      <c r="F8" s="212">
        <f t="shared" ref="F8:F36" si="1">(D8*E8)/100000</f>
        <v>0.10090046250000001</v>
      </c>
      <c r="G8" s="52"/>
      <c r="H8" s="214">
        <f>ROUND(ROUND(D8*0.995,3)*(E8/100000),4)</f>
        <v>0.1004</v>
      </c>
      <c r="I8" s="215">
        <f t="shared" ref="I8:I36" si="2">ROUND(ROUND(D8*0.98,3)*(E8/100000),4)</f>
        <v>9.8900000000000002E-2</v>
      </c>
      <c r="J8" s="216" t="str">
        <f t="shared" ref="J8:J36" si="3">IF(ISNUMBER(P8),ROUND(ROUND(P8,3)*(E8/100000),4),"")</f>
        <v/>
      </c>
      <c r="K8" s="37"/>
      <c r="L8" s="217">
        <f t="shared" ref="L8:L36" si="4">ROUND(ROUND(D8*1.005,3)*(E8/100000),4)</f>
        <v>0.1014</v>
      </c>
      <c r="M8" s="215">
        <f t="shared" ref="M8:M36" si="5">ROUND(ROUND(D8*1.02,3)*(E8/100000),4)</f>
        <v>0.10290000000000001</v>
      </c>
      <c r="N8" s="218">
        <f t="shared" ref="N8:N36" si="6">IF(ISNUMBER(Q8),ROUND(ROUND(Q8,3)*(E8/100000),4),"")</f>
        <v>0.106</v>
      </c>
      <c r="O8" s="52"/>
      <c r="P8" s="219"/>
      <c r="Q8" s="220">
        <v>14.2</v>
      </c>
      <c r="R8" s="221" t="s">
        <v>28</v>
      </c>
      <c r="S8" s="52"/>
      <c r="T8" s="222" t="s">
        <v>31</v>
      </c>
      <c r="U8" s="214">
        <f>IF(R8="Green zone",MIN(H8,J8),IF(T8="Upper",MIN(I8,J8),IF(T8="Lower",MIN(H8,J8))))</f>
        <v>9.8900000000000002E-2</v>
      </c>
      <c r="V8" s="212">
        <f>IF(R8="Green zone",MAX(L8,N8),IF(T8="Upper",MAX(L8,N8),IF(T8="Lower",MAX(M8,N8))))</f>
        <v>0.106</v>
      </c>
    </row>
    <row r="9" spans="1:22" x14ac:dyDescent="0.25">
      <c r="A9" s="128">
        <v>42402</v>
      </c>
      <c r="B9" s="176">
        <v>13.2</v>
      </c>
      <c r="C9" s="203">
        <v>13.272</v>
      </c>
      <c r="D9" s="38">
        <f t="shared" si="0"/>
        <v>13.236000000000001</v>
      </c>
      <c r="E9" s="39">
        <v>746.28</v>
      </c>
      <c r="F9" s="47">
        <f>(D9*E9)/100000</f>
        <v>9.8777620800000007E-2</v>
      </c>
      <c r="G9" s="52"/>
      <c r="H9" s="56">
        <f>ROUND(ROUND(D9*0.995,3)*(E9/100000),4)</f>
        <v>9.8299999999999998E-2</v>
      </c>
      <c r="I9" s="37">
        <f t="shared" si="2"/>
        <v>9.6799999999999997E-2</v>
      </c>
      <c r="J9" s="204">
        <f t="shared" si="3"/>
        <v>9.6299999999999997E-2</v>
      </c>
      <c r="K9" s="37"/>
      <c r="L9" s="55">
        <f t="shared" si="4"/>
        <v>9.9299999999999999E-2</v>
      </c>
      <c r="M9" s="37">
        <f t="shared" si="5"/>
        <v>0.1008</v>
      </c>
      <c r="N9" s="41" t="str">
        <f t="shared" si="6"/>
        <v/>
      </c>
      <c r="O9" s="222"/>
      <c r="P9" s="227">
        <v>12.9</v>
      </c>
      <c r="Q9" s="74"/>
      <c r="R9" s="116" t="s">
        <v>13</v>
      </c>
      <c r="S9" s="52"/>
      <c r="T9" s="222"/>
      <c r="U9" s="56">
        <f t="shared" ref="U9:U36" si="7">IF(R9="Green zone",MIN(H9,J9),IF(T9="Upper",MIN(I9,J9),IF(T9="Lower",MIN(H9,J9))))</f>
        <v>9.6299999999999997E-2</v>
      </c>
      <c r="V9" s="47">
        <f t="shared" ref="V9:V36" si="8">IF(R9="Green zone",MAX(L9,N9),IF(T9="Upper",MAX(L9,N9),IF(T9="Lower",MAX(M9,N9))))</f>
        <v>9.9299999999999999E-2</v>
      </c>
    </row>
    <row r="10" spans="1:22" x14ac:dyDescent="0.25">
      <c r="A10" s="86">
        <v>42403</v>
      </c>
      <c r="B10" s="175">
        <v>12.843999999999999</v>
      </c>
      <c r="C10" s="172">
        <v>13.307</v>
      </c>
      <c r="D10" s="89">
        <f t="shared" si="0"/>
        <v>13.076000000000001</v>
      </c>
      <c r="E10" s="92">
        <v>746.23</v>
      </c>
      <c r="F10" s="91">
        <f t="shared" si="1"/>
        <v>9.7577034800000004E-2</v>
      </c>
      <c r="G10" s="52"/>
      <c r="H10" s="94">
        <f t="shared" ref="H10:H36" si="9">ROUND(ROUND(D10*0.995,3)*(E10/100000),4)</f>
        <v>9.7100000000000006E-2</v>
      </c>
      <c r="I10" s="95">
        <f t="shared" si="2"/>
        <v>9.5600000000000004E-2</v>
      </c>
      <c r="J10" s="97" t="str">
        <f t="shared" si="3"/>
        <v/>
      </c>
      <c r="K10" s="37"/>
      <c r="L10" s="98">
        <f t="shared" si="4"/>
        <v>9.8100000000000007E-2</v>
      </c>
      <c r="M10" s="95">
        <f t="shared" si="5"/>
        <v>9.9500000000000005E-2</v>
      </c>
      <c r="N10" s="97">
        <f t="shared" si="6"/>
        <v>0.1002</v>
      </c>
      <c r="O10" s="52"/>
      <c r="P10" s="101"/>
      <c r="Q10" s="89">
        <v>13.425000000000001</v>
      </c>
      <c r="R10" s="115" t="s">
        <v>13</v>
      </c>
      <c r="S10" s="52"/>
      <c r="T10" s="222"/>
      <c r="U10" s="94">
        <f t="shared" si="7"/>
        <v>9.7100000000000006E-2</v>
      </c>
      <c r="V10" s="91">
        <f t="shared" si="8"/>
        <v>0.1002</v>
      </c>
    </row>
    <row r="11" spans="1:22" x14ac:dyDescent="0.25">
      <c r="A11" s="128">
        <v>42404</v>
      </c>
      <c r="B11" s="176">
        <v>13.211</v>
      </c>
      <c r="C11" s="173">
        <v>13.454000000000001</v>
      </c>
      <c r="D11" s="38">
        <f t="shared" si="0"/>
        <v>13.333</v>
      </c>
      <c r="E11" s="39">
        <v>746.29</v>
      </c>
      <c r="F11" s="47">
        <f>(D11*E11)/100000</f>
        <v>9.9502845699999995E-2</v>
      </c>
      <c r="G11" s="52"/>
      <c r="H11" s="56">
        <f>ROUND(ROUND(D11*0.995,3)*(E11/100000),4)</f>
        <v>9.9000000000000005E-2</v>
      </c>
      <c r="I11" s="37">
        <f t="shared" si="2"/>
        <v>9.7500000000000003E-2</v>
      </c>
      <c r="J11" s="41" t="str">
        <f t="shared" si="3"/>
        <v/>
      </c>
      <c r="K11" s="37"/>
      <c r="L11" s="55">
        <f t="shared" si="4"/>
        <v>0.1</v>
      </c>
      <c r="M11" s="37">
        <f t="shared" si="5"/>
        <v>0.10150000000000001</v>
      </c>
      <c r="N11" s="41">
        <f t="shared" si="6"/>
        <v>0.10150000000000001</v>
      </c>
      <c r="O11" s="222"/>
      <c r="P11" s="54"/>
      <c r="Q11" s="38">
        <v>13.6</v>
      </c>
      <c r="R11" s="116" t="s">
        <v>13</v>
      </c>
      <c r="S11" s="52"/>
      <c r="T11" s="222"/>
      <c r="U11" s="56">
        <f t="shared" si="7"/>
        <v>9.9000000000000005E-2</v>
      </c>
      <c r="V11" s="47">
        <f t="shared" si="8"/>
        <v>0.10150000000000001</v>
      </c>
    </row>
    <row r="12" spans="1:22" x14ac:dyDescent="0.25">
      <c r="A12" s="86">
        <v>42405</v>
      </c>
      <c r="B12" s="175">
        <v>13.02</v>
      </c>
      <c r="C12" s="172">
        <v>12.957000000000001</v>
      </c>
      <c r="D12" s="89">
        <f t="shared" si="0"/>
        <v>12.989000000000001</v>
      </c>
      <c r="E12" s="92">
        <v>746.29</v>
      </c>
      <c r="F12" s="91">
        <f t="shared" si="1"/>
        <v>9.6935608100000015E-2</v>
      </c>
      <c r="G12" s="52"/>
      <c r="H12" s="94">
        <f t="shared" si="9"/>
        <v>9.6500000000000002E-2</v>
      </c>
      <c r="I12" s="95">
        <f t="shared" si="2"/>
        <v>9.5000000000000001E-2</v>
      </c>
      <c r="J12" s="97" t="str">
        <f t="shared" si="3"/>
        <v/>
      </c>
      <c r="K12" s="37"/>
      <c r="L12" s="98">
        <f t="shared" si="4"/>
        <v>9.74E-2</v>
      </c>
      <c r="M12" s="95">
        <f t="shared" si="5"/>
        <v>9.8900000000000002E-2</v>
      </c>
      <c r="N12" s="97">
        <f t="shared" si="6"/>
        <v>9.6600000000000005E-2</v>
      </c>
      <c r="O12" s="52"/>
      <c r="P12" s="101"/>
      <c r="Q12" s="89">
        <v>12.95</v>
      </c>
      <c r="R12" s="115" t="s">
        <v>13</v>
      </c>
      <c r="S12" s="52"/>
      <c r="T12" s="222"/>
      <c r="U12" s="94">
        <f t="shared" si="7"/>
        <v>9.6500000000000002E-2</v>
      </c>
      <c r="V12" s="91">
        <f t="shared" si="8"/>
        <v>9.74E-2</v>
      </c>
    </row>
    <row r="13" spans="1:22" x14ac:dyDescent="0.25">
      <c r="A13" s="128">
        <v>42406</v>
      </c>
      <c r="B13" s="176">
        <v>12.628</v>
      </c>
      <c r="C13" s="173">
        <v>12.619</v>
      </c>
      <c r="D13" s="38">
        <f t="shared" si="0"/>
        <v>12.624000000000001</v>
      </c>
      <c r="E13" s="205">
        <v>746.29</v>
      </c>
      <c r="F13" s="47">
        <f t="shared" si="1"/>
        <v>9.4211649600000003E-2</v>
      </c>
      <c r="G13" s="52"/>
      <c r="H13" s="56">
        <f t="shared" si="9"/>
        <v>9.3700000000000006E-2</v>
      </c>
      <c r="I13" s="37">
        <f t="shared" si="2"/>
        <v>9.2299999999999993E-2</v>
      </c>
      <c r="J13" s="47">
        <f t="shared" si="3"/>
        <v>9.1999999999999998E-2</v>
      </c>
      <c r="K13" s="37"/>
      <c r="L13" s="55">
        <f t="shared" si="4"/>
        <v>9.4700000000000006E-2</v>
      </c>
      <c r="M13" s="37">
        <f t="shared" si="5"/>
        <v>9.6100000000000005E-2</v>
      </c>
      <c r="N13" s="41" t="str">
        <f t="shared" si="6"/>
        <v/>
      </c>
      <c r="O13" s="222"/>
      <c r="P13" s="54">
        <v>12.324999999999999</v>
      </c>
      <c r="Q13" s="38"/>
      <c r="R13" s="116" t="s">
        <v>13</v>
      </c>
      <c r="S13" s="52"/>
      <c r="T13" s="222"/>
      <c r="U13" s="56">
        <f t="shared" si="7"/>
        <v>9.1999999999999998E-2</v>
      </c>
      <c r="V13" s="47">
        <f t="shared" si="8"/>
        <v>9.4700000000000006E-2</v>
      </c>
    </row>
    <row r="14" spans="1:22" x14ac:dyDescent="0.25">
      <c r="A14" s="86">
        <v>42407</v>
      </c>
      <c r="B14" s="175">
        <v>12.628</v>
      </c>
      <c r="C14" s="172">
        <v>11.25</v>
      </c>
      <c r="D14" s="89">
        <f t="shared" si="0"/>
        <v>11.939</v>
      </c>
      <c r="E14" s="92">
        <v>746.29</v>
      </c>
      <c r="F14" s="91">
        <f t="shared" si="1"/>
        <v>8.9099563100000001E-2</v>
      </c>
      <c r="G14" s="52"/>
      <c r="H14" s="94">
        <f t="shared" si="9"/>
        <v>8.8700000000000001E-2</v>
      </c>
      <c r="I14" s="95">
        <f t="shared" si="2"/>
        <v>8.7300000000000003E-2</v>
      </c>
      <c r="J14" s="97">
        <f>IF(ISNUMBER(P14),ROUND(ROUND(P14,3)*(E14/100000),4),"")</f>
        <v>8.4000000000000005E-2</v>
      </c>
      <c r="K14" s="37"/>
      <c r="L14" s="98">
        <f t="shared" si="4"/>
        <v>8.9499999999999996E-2</v>
      </c>
      <c r="M14" s="95">
        <f t="shared" si="5"/>
        <v>9.0899999999999995E-2</v>
      </c>
      <c r="N14" s="97" t="str">
        <f t="shared" si="6"/>
        <v/>
      </c>
      <c r="O14" s="52"/>
      <c r="P14" s="101">
        <v>11.25</v>
      </c>
      <c r="Q14" s="89"/>
      <c r="R14" s="115" t="s">
        <v>13</v>
      </c>
      <c r="S14" s="52"/>
      <c r="T14" s="222"/>
      <c r="U14" s="94">
        <f t="shared" si="7"/>
        <v>8.4000000000000005E-2</v>
      </c>
      <c r="V14" s="91">
        <f t="shared" si="8"/>
        <v>8.9499999999999996E-2</v>
      </c>
    </row>
    <row r="15" spans="1:22" x14ac:dyDescent="0.25">
      <c r="A15" s="128">
        <v>42408</v>
      </c>
      <c r="B15" s="176">
        <v>12.742000000000001</v>
      </c>
      <c r="C15" s="173">
        <v>12.24</v>
      </c>
      <c r="D15" s="38">
        <f t="shared" si="0"/>
        <v>12.491</v>
      </c>
      <c r="E15" s="39">
        <v>746.31</v>
      </c>
      <c r="F15" s="47">
        <f t="shared" si="1"/>
        <v>9.3221582099999992E-2</v>
      </c>
      <c r="G15" s="52"/>
      <c r="H15" s="56">
        <f t="shared" si="9"/>
        <v>9.2799999999999994E-2</v>
      </c>
      <c r="I15" s="37">
        <f t="shared" si="2"/>
        <v>9.1399999999999995E-2</v>
      </c>
      <c r="J15" s="41">
        <f t="shared" si="3"/>
        <v>9.0300000000000005E-2</v>
      </c>
      <c r="K15" s="37"/>
      <c r="L15" s="55">
        <f t="shared" si="4"/>
        <v>9.3700000000000006E-2</v>
      </c>
      <c r="M15" s="37">
        <f t="shared" si="5"/>
        <v>9.5100000000000004E-2</v>
      </c>
      <c r="N15" s="41" t="str">
        <f t="shared" si="6"/>
        <v/>
      </c>
      <c r="O15" s="222"/>
      <c r="P15" s="54">
        <v>12.1</v>
      </c>
      <c r="Q15" s="38"/>
      <c r="R15" s="116" t="s">
        <v>13</v>
      </c>
      <c r="S15" s="52"/>
      <c r="T15" s="222"/>
      <c r="U15" s="56">
        <f t="shared" si="7"/>
        <v>9.0300000000000005E-2</v>
      </c>
      <c r="V15" s="47">
        <f t="shared" si="8"/>
        <v>9.3700000000000006E-2</v>
      </c>
    </row>
    <row r="16" spans="1:22" x14ac:dyDescent="0.25">
      <c r="A16" s="86">
        <v>42409</v>
      </c>
      <c r="B16" s="175">
        <v>12.548</v>
      </c>
      <c r="C16" s="172">
        <v>12.45</v>
      </c>
      <c r="D16" s="89">
        <f t="shared" si="0"/>
        <v>12.499000000000001</v>
      </c>
      <c r="E16" s="92">
        <v>746.35</v>
      </c>
      <c r="F16" s="91">
        <f t="shared" si="1"/>
        <v>9.328628650000001E-2</v>
      </c>
      <c r="G16" s="52"/>
      <c r="H16" s="94">
        <f t="shared" si="9"/>
        <v>9.2799999999999994E-2</v>
      </c>
      <c r="I16" s="95">
        <f t="shared" si="2"/>
        <v>9.1399999999999995E-2</v>
      </c>
      <c r="J16" s="97" t="str">
        <f t="shared" si="3"/>
        <v/>
      </c>
      <c r="K16" s="37"/>
      <c r="L16" s="98">
        <f t="shared" si="4"/>
        <v>9.3700000000000006E-2</v>
      </c>
      <c r="M16" s="95">
        <f t="shared" si="5"/>
        <v>9.5200000000000007E-2</v>
      </c>
      <c r="N16" s="97" t="str">
        <f t="shared" si="6"/>
        <v/>
      </c>
      <c r="O16" s="52"/>
      <c r="P16" s="101"/>
      <c r="Q16" s="89"/>
      <c r="R16" s="115" t="s">
        <v>13</v>
      </c>
      <c r="S16" s="52"/>
      <c r="T16" s="222"/>
      <c r="U16" s="94">
        <f t="shared" si="7"/>
        <v>9.2799999999999994E-2</v>
      </c>
      <c r="V16" s="91">
        <f t="shared" si="8"/>
        <v>9.3700000000000006E-2</v>
      </c>
    </row>
    <row r="17" spans="1:22" x14ac:dyDescent="0.25">
      <c r="A17" s="128">
        <v>42410</v>
      </c>
      <c r="B17" s="176">
        <v>12.662000000000001</v>
      </c>
      <c r="C17" s="173">
        <v>12.686</v>
      </c>
      <c r="D17" s="38">
        <f t="shared" si="0"/>
        <v>12.673999999999999</v>
      </c>
      <c r="E17" s="39">
        <v>746.38</v>
      </c>
      <c r="F17" s="47">
        <f t="shared" si="1"/>
        <v>9.4596201199999994E-2</v>
      </c>
      <c r="G17" s="52"/>
      <c r="H17" s="56">
        <f t="shared" si="9"/>
        <v>9.4100000000000003E-2</v>
      </c>
      <c r="I17" s="37">
        <f t="shared" si="2"/>
        <v>9.2700000000000005E-2</v>
      </c>
      <c r="J17" s="41" t="str">
        <f t="shared" si="3"/>
        <v/>
      </c>
      <c r="K17" s="37"/>
      <c r="L17" s="55">
        <f t="shared" si="4"/>
        <v>9.5100000000000004E-2</v>
      </c>
      <c r="M17" s="37">
        <f t="shared" si="5"/>
        <v>9.6500000000000002E-2</v>
      </c>
      <c r="N17" s="41">
        <f t="shared" si="6"/>
        <v>9.6500000000000002E-2</v>
      </c>
      <c r="O17" s="222"/>
      <c r="P17" s="54"/>
      <c r="Q17" s="38">
        <v>12.925000000000001</v>
      </c>
      <c r="R17" s="116" t="s">
        <v>13</v>
      </c>
      <c r="S17" s="52"/>
      <c r="T17" s="222"/>
      <c r="U17" s="56">
        <f t="shared" si="7"/>
        <v>9.4100000000000003E-2</v>
      </c>
      <c r="V17" s="47">
        <f t="shared" si="8"/>
        <v>9.6500000000000002E-2</v>
      </c>
    </row>
    <row r="18" spans="1:22" x14ac:dyDescent="0.25">
      <c r="A18" s="86">
        <v>42411</v>
      </c>
      <c r="B18" s="175">
        <v>12.398999999999999</v>
      </c>
      <c r="C18" s="172">
        <v>12.175000000000001</v>
      </c>
      <c r="D18" s="89">
        <f t="shared" si="0"/>
        <v>12.287000000000001</v>
      </c>
      <c r="E18" s="92">
        <v>746.38</v>
      </c>
      <c r="F18" s="91">
        <f t="shared" si="1"/>
        <v>9.1707710600000006E-2</v>
      </c>
      <c r="G18" s="52"/>
      <c r="H18" s="94">
        <f t="shared" si="9"/>
        <v>9.1300000000000006E-2</v>
      </c>
      <c r="I18" s="95">
        <f t="shared" si="2"/>
        <v>8.9899999999999994E-2</v>
      </c>
      <c r="J18" s="97" t="str">
        <f t="shared" si="3"/>
        <v/>
      </c>
      <c r="K18" s="37"/>
      <c r="L18" s="98">
        <f t="shared" si="4"/>
        <v>9.2200000000000004E-2</v>
      </c>
      <c r="M18" s="95">
        <f t="shared" si="5"/>
        <v>9.35E-2</v>
      </c>
      <c r="N18" s="97" t="str">
        <f t="shared" si="6"/>
        <v/>
      </c>
      <c r="O18" s="52"/>
      <c r="P18" s="101"/>
      <c r="Q18" s="89"/>
      <c r="R18" s="115" t="s">
        <v>13</v>
      </c>
      <c r="S18" s="52"/>
      <c r="T18" s="222"/>
      <c r="U18" s="94">
        <f t="shared" si="7"/>
        <v>9.1300000000000006E-2</v>
      </c>
      <c r="V18" s="91">
        <f t="shared" si="8"/>
        <v>9.2200000000000004E-2</v>
      </c>
    </row>
    <row r="19" spans="1:22" x14ac:dyDescent="0.25">
      <c r="A19" s="128">
        <v>42412</v>
      </c>
      <c r="B19" s="176">
        <v>12.391999999999999</v>
      </c>
      <c r="C19" s="173">
        <v>12.269</v>
      </c>
      <c r="D19" s="38">
        <f t="shared" si="0"/>
        <v>12.331</v>
      </c>
      <c r="E19" s="39">
        <v>746.42</v>
      </c>
      <c r="F19" s="47">
        <f t="shared" si="1"/>
        <v>9.2041050199999988E-2</v>
      </c>
      <c r="G19" s="52"/>
      <c r="H19" s="56">
        <f t="shared" si="9"/>
        <v>9.1600000000000001E-2</v>
      </c>
      <c r="I19" s="37">
        <f t="shared" si="2"/>
        <v>9.0200000000000002E-2</v>
      </c>
      <c r="J19" s="41" t="str">
        <f t="shared" si="3"/>
        <v/>
      </c>
      <c r="K19" s="37"/>
      <c r="L19" s="55">
        <f t="shared" si="4"/>
        <v>9.2499999999999999E-2</v>
      </c>
      <c r="M19" s="37">
        <f t="shared" si="5"/>
        <v>9.3899999999999997E-2</v>
      </c>
      <c r="N19" s="41" t="str">
        <f t="shared" si="6"/>
        <v/>
      </c>
      <c r="O19" s="222"/>
      <c r="P19" s="54"/>
      <c r="Q19" s="38"/>
      <c r="R19" s="116" t="s">
        <v>13</v>
      </c>
      <c r="S19" s="52"/>
      <c r="T19" s="222"/>
      <c r="U19" s="56">
        <f t="shared" si="7"/>
        <v>9.1600000000000001E-2</v>
      </c>
      <c r="V19" s="47">
        <f t="shared" si="8"/>
        <v>9.2499999999999999E-2</v>
      </c>
    </row>
    <row r="20" spans="1:22" x14ac:dyDescent="0.25">
      <c r="A20" s="86">
        <v>42413</v>
      </c>
      <c r="B20" s="175">
        <v>12.507999999999999</v>
      </c>
      <c r="C20" s="172">
        <v>11.96</v>
      </c>
      <c r="D20" s="89">
        <f t="shared" si="0"/>
        <v>12.234</v>
      </c>
      <c r="E20" s="92">
        <v>746.42</v>
      </c>
      <c r="F20" s="91">
        <f t="shared" si="1"/>
        <v>9.1317022799999994E-2</v>
      </c>
      <c r="G20" s="52"/>
      <c r="H20" s="94">
        <f t="shared" si="9"/>
        <v>9.0899999999999995E-2</v>
      </c>
      <c r="I20" s="95">
        <f t="shared" si="2"/>
        <v>8.9499999999999996E-2</v>
      </c>
      <c r="J20" s="97" t="str">
        <f t="shared" si="3"/>
        <v/>
      </c>
      <c r="K20" s="37"/>
      <c r="L20" s="98">
        <f t="shared" si="4"/>
        <v>9.1800000000000007E-2</v>
      </c>
      <c r="M20" s="95">
        <f t="shared" si="5"/>
        <v>9.3100000000000002E-2</v>
      </c>
      <c r="N20" s="97">
        <f t="shared" si="6"/>
        <v>9.5500000000000002E-2</v>
      </c>
      <c r="O20" s="52"/>
      <c r="P20" s="101"/>
      <c r="Q20" s="89">
        <v>12.8</v>
      </c>
      <c r="R20" s="115" t="s">
        <v>13</v>
      </c>
      <c r="S20" s="52"/>
      <c r="T20" s="222"/>
      <c r="U20" s="94">
        <f t="shared" si="7"/>
        <v>9.0899999999999995E-2</v>
      </c>
      <c r="V20" s="91">
        <f t="shared" si="8"/>
        <v>9.5500000000000002E-2</v>
      </c>
    </row>
    <row r="21" spans="1:22" x14ac:dyDescent="0.25">
      <c r="A21" s="128">
        <v>42414</v>
      </c>
      <c r="B21" s="176">
        <v>12.507999999999999</v>
      </c>
      <c r="C21" s="173">
        <v>12.058</v>
      </c>
      <c r="D21" s="38">
        <f t="shared" si="0"/>
        <v>12.282999999999999</v>
      </c>
      <c r="E21" s="39">
        <v>746.42</v>
      </c>
      <c r="F21" s="47">
        <f t="shared" si="1"/>
        <v>9.1682768600000006E-2</v>
      </c>
      <c r="G21" s="52"/>
      <c r="H21" s="56">
        <f t="shared" si="9"/>
        <v>9.1200000000000003E-2</v>
      </c>
      <c r="I21" s="37">
        <f t="shared" si="2"/>
        <v>8.9800000000000005E-2</v>
      </c>
      <c r="J21" s="41" t="str">
        <f t="shared" si="3"/>
        <v/>
      </c>
      <c r="K21" s="37"/>
      <c r="L21" s="55">
        <f t="shared" si="4"/>
        <v>9.2100000000000001E-2</v>
      </c>
      <c r="M21" s="37">
        <f t="shared" si="5"/>
        <v>9.35E-2</v>
      </c>
      <c r="N21" s="41" t="str">
        <f t="shared" si="6"/>
        <v/>
      </c>
      <c r="O21" s="222"/>
      <c r="P21" s="54"/>
      <c r="Q21" s="38"/>
      <c r="R21" s="116" t="s">
        <v>13</v>
      </c>
      <c r="S21" s="52"/>
      <c r="T21" s="222"/>
      <c r="U21" s="56">
        <f t="shared" si="7"/>
        <v>9.1200000000000003E-2</v>
      </c>
      <c r="V21" s="47">
        <f t="shared" si="8"/>
        <v>9.2100000000000001E-2</v>
      </c>
    </row>
    <row r="22" spans="1:22" x14ac:dyDescent="0.25">
      <c r="A22" s="86">
        <v>42415</v>
      </c>
      <c r="B22" s="175">
        <v>12.54</v>
      </c>
      <c r="C22" s="172">
        <v>12.529</v>
      </c>
      <c r="D22" s="89">
        <f t="shared" si="0"/>
        <v>12.535</v>
      </c>
      <c r="E22" s="92">
        <v>746.38</v>
      </c>
      <c r="F22" s="91">
        <f t="shared" si="1"/>
        <v>9.3558732999999991E-2</v>
      </c>
      <c r="G22" s="52"/>
      <c r="H22" s="94">
        <f t="shared" si="9"/>
        <v>9.3100000000000002E-2</v>
      </c>
      <c r="I22" s="95">
        <f t="shared" si="2"/>
        <v>9.1700000000000004E-2</v>
      </c>
      <c r="J22" s="97" t="str">
        <f t="shared" si="3"/>
        <v/>
      </c>
      <c r="K22" s="37"/>
      <c r="L22" s="98">
        <f t="shared" si="4"/>
        <v>9.4E-2</v>
      </c>
      <c r="M22" s="95">
        <f t="shared" si="5"/>
        <v>9.5399999999999999E-2</v>
      </c>
      <c r="N22" s="97" t="str">
        <f t="shared" si="6"/>
        <v/>
      </c>
      <c r="O22" s="52"/>
      <c r="P22" s="101"/>
      <c r="Q22" s="89"/>
      <c r="R22" s="115" t="s">
        <v>13</v>
      </c>
      <c r="S22" s="52"/>
      <c r="T22" s="222"/>
      <c r="U22" s="94">
        <f t="shared" si="7"/>
        <v>9.3100000000000002E-2</v>
      </c>
      <c r="V22" s="91">
        <f t="shared" si="8"/>
        <v>9.4E-2</v>
      </c>
    </row>
    <row r="23" spans="1:22" x14ac:dyDescent="0.25">
      <c r="A23" s="128">
        <v>42416</v>
      </c>
      <c r="B23" s="176">
        <v>12.63</v>
      </c>
      <c r="C23" s="173">
        <v>12.565</v>
      </c>
      <c r="D23" s="38">
        <f t="shared" si="0"/>
        <v>12.598000000000001</v>
      </c>
      <c r="E23" s="39">
        <v>746.44</v>
      </c>
      <c r="F23" s="47">
        <f t="shared" si="1"/>
        <v>9.4036511200000006E-2</v>
      </c>
      <c r="G23" s="52"/>
      <c r="H23" s="56">
        <f t="shared" si="9"/>
        <v>9.3600000000000003E-2</v>
      </c>
      <c r="I23" s="37">
        <f t="shared" si="2"/>
        <v>9.2200000000000004E-2</v>
      </c>
      <c r="J23" s="41" t="str">
        <f t="shared" si="3"/>
        <v/>
      </c>
      <c r="K23" s="37"/>
      <c r="L23" s="55">
        <f t="shared" si="4"/>
        <v>9.4500000000000001E-2</v>
      </c>
      <c r="M23" s="37">
        <f t="shared" si="5"/>
        <v>9.5899999999999999E-2</v>
      </c>
      <c r="N23" s="41">
        <f t="shared" si="6"/>
        <v>9.6299999999999997E-2</v>
      </c>
      <c r="O23" s="222"/>
      <c r="P23" s="54"/>
      <c r="Q23" s="38">
        <v>12.9</v>
      </c>
      <c r="R23" s="116" t="s">
        <v>13</v>
      </c>
      <c r="S23" s="52"/>
      <c r="T23" s="222"/>
      <c r="U23" s="56">
        <f t="shared" si="7"/>
        <v>9.3600000000000003E-2</v>
      </c>
      <c r="V23" s="47">
        <f t="shared" si="8"/>
        <v>9.6299999999999997E-2</v>
      </c>
    </row>
    <row r="24" spans="1:22" x14ac:dyDescent="0.25">
      <c r="A24" s="86">
        <v>42417</v>
      </c>
      <c r="B24" s="175">
        <v>12.741</v>
      </c>
      <c r="C24" s="172">
        <v>12.913</v>
      </c>
      <c r="D24" s="89">
        <f t="shared" si="0"/>
        <v>12.827</v>
      </c>
      <c r="E24" s="92">
        <v>746.45</v>
      </c>
      <c r="F24" s="91">
        <f t="shared" si="1"/>
        <v>9.5747141499999994E-2</v>
      </c>
      <c r="G24" s="52"/>
      <c r="H24" s="94">
        <f t="shared" si="9"/>
        <v>9.5299999999999996E-2</v>
      </c>
      <c r="I24" s="95">
        <f t="shared" si="2"/>
        <v>9.3799999999999994E-2</v>
      </c>
      <c r="J24" s="97" t="str">
        <f t="shared" si="3"/>
        <v/>
      </c>
      <c r="K24" s="37"/>
      <c r="L24" s="98">
        <f t="shared" si="4"/>
        <v>9.6199999999999994E-2</v>
      </c>
      <c r="M24" s="95">
        <f t="shared" si="5"/>
        <v>9.7699999999999995E-2</v>
      </c>
      <c r="N24" s="97" t="str">
        <f t="shared" si="6"/>
        <v/>
      </c>
      <c r="O24" s="52"/>
      <c r="P24" s="101"/>
      <c r="Q24" s="89"/>
      <c r="R24" s="115" t="s">
        <v>13</v>
      </c>
      <c r="S24" s="52"/>
      <c r="T24" s="222"/>
      <c r="U24" s="94">
        <f t="shared" si="7"/>
        <v>9.5299999999999996E-2</v>
      </c>
      <c r="V24" s="91">
        <f t="shared" si="8"/>
        <v>9.6199999999999994E-2</v>
      </c>
    </row>
    <row r="25" spans="1:22" x14ac:dyDescent="0.25">
      <c r="A25" s="128">
        <v>42418</v>
      </c>
      <c r="B25" s="176">
        <v>12.568</v>
      </c>
      <c r="C25" s="173">
        <v>12.707000000000001</v>
      </c>
      <c r="D25" s="38">
        <f t="shared" si="0"/>
        <v>12.638</v>
      </c>
      <c r="E25" s="39">
        <v>746.35</v>
      </c>
      <c r="F25" s="47">
        <f t="shared" si="1"/>
        <v>9.4323713000000003E-2</v>
      </c>
      <c r="G25" s="52"/>
      <c r="H25" s="56">
        <f t="shared" si="9"/>
        <v>9.3899999999999997E-2</v>
      </c>
      <c r="I25" s="37">
        <f t="shared" si="2"/>
        <v>9.2399999999999996E-2</v>
      </c>
      <c r="J25" s="41" t="str">
        <f t="shared" si="3"/>
        <v/>
      </c>
      <c r="K25" s="37"/>
      <c r="L25" s="55">
        <f t="shared" si="4"/>
        <v>9.4799999999999995E-2</v>
      </c>
      <c r="M25" s="37">
        <f t="shared" si="5"/>
        <v>9.6199999999999994E-2</v>
      </c>
      <c r="N25" s="41" t="str">
        <f t="shared" si="6"/>
        <v/>
      </c>
      <c r="O25" s="222"/>
      <c r="P25" s="54"/>
      <c r="Q25" s="225"/>
      <c r="R25" s="226" t="s">
        <v>13</v>
      </c>
      <c r="S25" s="224"/>
      <c r="T25" s="222"/>
      <c r="U25" s="56">
        <f t="shared" si="7"/>
        <v>9.3899999999999997E-2</v>
      </c>
      <c r="V25" s="47">
        <f t="shared" si="8"/>
        <v>9.4799999999999995E-2</v>
      </c>
    </row>
    <row r="26" spans="1:22" x14ac:dyDescent="0.25">
      <c r="A26" s="86">
        <v>42419</v>
      </c>
      <c r="B26" s="175">
        <v>12.675000000000001</v>
      </c>
      <c r="C26" s="172">
        <v>12.295</v>
      </c>
      <c r="D26" s="89">
        <f t="shared" si="0"/>
        <v>12.484999999999999</v>
      </c>
      <c r="E26" s="92">
        <v>746.25</v>
      </c>
      <c r="F26" s="91">
        <f t="shared" si="1"/>
        <v>9.316931249999999E-2</v>
      </c>
      <c r="G26" s="52"/>
      <c r="H26" s="94">
        <f t="shared" si="9"/>
        <v>9.2700000000000005E-2</v>
      </c>
      <c r="I26" s="95">
        <f t="shared" si="2"/>
        <v>9.1300000000000006E-2</v>
      </c>
      <c r="J26" s="97" t="str">
        <f t="shared" si="3"/>
        <v/>
      </c>
      <c r="K26" s="37"/>
      <c r="L26" s="98">
        <f t="shared" si="4"/>
        <v>9.3600000000000003E-2</v>
      </c>
      <c r="M26" s="95">
        <f t="shared" si="5"/>
        <v>9.5000000000000001E-2</v>
      </c>
      <c r="N26" s="97" t="str">
        <f t="shared" si="6"/>
        <v/>
      </c>
      <c r="O26" s="52"/>
      <c r="P26" s="101"/>
      <c r="Q26" s="89"/>
      <c r="R26" s="115" t="s">
        <v>13</v>
      </c>
      <c r="S26" s="52"/>
      <c r="T26" s="222"/>
      <c r="U26" s="94">
        <f t="shared" si="7"/>
        <v>9.2700000000000005E-2</v>
      </c>
      <c r="V26" s="91">
        <f t="shared" si="8"/>
        <v>9.3600000000000003E-2</v>
      </c>
    </row>
    <row r="27" spans="1:22" x14ac:dyDescent="0.25">
      <c r="A27" s="128">
        <v>42420</v>
      </c>
      <c r="B27" s="176">
        <v>12.372999999999999</v>
      </c>
      <c r="C27" s="173">
        <v>12.840999999999999</v>
      </c>
      <c r="D27" s="38">
        <f t="shared" si="0"/>
        <v>12.606999999999999</v>
      </c>
      <c r="E27" s="39">
        <v>746.25</v>
      </c>
      <c r="F27" s="47">
        <f t="shared" si="1"/>
        <v>9.4079737499999996E-2</v>
      </c>
      <c r="G27" s="52"/>
      <c r="H27" s="56">
        <f t="shared" si="9"/>
        <v>9.3600000000000003E-2</v>
      </c>
      <c r="I27" s="37">
        <f t="shared" si="2"/>
        <v>9.2200000000000004E-2</v>
      </c>
      <c r="J27" s="41" t="str">
        <f t="shared" si="3"/>
        <v/>
      </c>
      <c r="K27" s="37"/>
      <c r="L27" s="55">
        <f t="shared" si="4"/>
        <v>9.4500000000000001E-2</v>
      </c>
      <c r="M27" s="37">
        <f t="shared" si="5"/>
        <v>9.6000000000000002E-2</v>
      </c>
      <c r="N27" s="41" t="str">
        <f t="shared" si="6"/>
        <v/>
      </c>
      <c r="O27" s="222"/>
      <c r="P27" s="54"/>
      <c r="Q27" s="38"/>
      <c r="R27" s="116" t="s">
        <v>13</v>
      </c>
      <c r="S27" s="52"/>
      <c r="T27" s="222"/>
      <c r="U27" s="56">
        <f t="shared" si="7"/>
        <v>9.3600000000000003E-2</v>
      </c>
      <c r="V27" s="47">
        <f t="shared" si="8"/>
        <v>9.4500000000000001E-2</v>
      </c>
    </row>
    <row r="28" spans="1:22" x14ac:dyDescent="0.25">
      <c r="A28" s="86">
        <v>42421</v>
      </c>
      <c r="B28" s="175">
        <v>12.372999999999999</v>
      </c>
      <c r="C28" s="172">
        <v>12.038</v>
      </c>
      <c r="D28" s="89">
        <f t="shared" si="0"/>
        <v>12.206</v>
      </c>
      <c r="E28" s="92">
        <v>746.25</v>
      </c>
      <c r="F28" s="91">
        <f t="shared" si="1"/>
        <v>9.1087274999999995E-2</v>
      </c>
      <c r="G28" s="52"/>
      <c r="H28" s="94">
        <f t="shared" si="9"/>
        <v>9.06E-2</v>
      </c>
      <c r="I28" s="95">
        <f t="shared" si="2"/>
        <v>8.9300000000000004E-2</v>
      </c>
      <c r="J28" s="97">
        <f t="shared" si="3"/>
        <v>8.9899999999999994E-2</v>
      </c>
      <c r="K28" s="37"/>
      <c r="L28" s="98">
        <f t="shared" si="4"/>
        <v>9.1499999999999998E-2</v>
      </c>
      <c r="M28" s="95">
        <f t="shared" si="5"/>
        <v>9.2899999999999996E-2</v>
      </c>
      <c r="N28" s="97" t="str">
        <f t="shared" si="6"/>
        <v/>
      </c>
      <c r="O28" s="52"/>
      <c r="P28" s="101">
        <v>12.05</v>
      </c>
      <c r="Q28" s="89"/>
      <c r="R28" s="115" t="s">
        <v>13</v>
      </c>
      <c r="S28" s="52"/>
      <c r="T28" s="222"/>
      <c r="U28" s="94">
        <f t="shared" si="7"/>
        <v>8.9899999999999994E-2</v>
      </c>
      <c r="V28" s="91">
        <f t="shared" si="8"/>
        <v>9.1499999999999998E-2</v>
      </c>
    </row>
    <row r="29" spans="1:22" x14ac:dyDescent="0.25">
      <c r="A29" s="128">
        <v>42422</v>
      </c>
      <c r="B29" s="176">
        <v>12.417999999999999</v>
      </c>
      <c r="C29" s="173">
        <v>12.208</v>
      </c>
      <c r="D29" s="38">
        <f t="shared" si="0"/>
        <v>12.313000000000001</v>
      </c>
      <c r="E29" s="39">
        <v>746.2</v>
      </c>
      <c r="F29" s="47">
        <f t="shared" si="1"/>
        <v>9.1879606000000003E-2</v>
      </c>
      <c r="G29" s="52"/>
      <c r="H29" s="56">
        <f t="shared" si="9"/>
        <v>9.1399999999999995E-2</v>
      </c>
      <c r="I29" s="37">
        <f t="shared" si="2"/>
        <v>0.09</v>
      </c>
      <c r="J29" s="41">
        <f t="shared" si="3"/>
        <v>9.0999999999999998E-2</v>
      </c>
      <c r="K29" s="37"/>
      <c r="L29" s="55">
        <f t="shared" si="4"/>
        <v>9.2299999999999993E-2</v>
      </c>
      <c r="M29" s="37">
        <f t="shared" si="5"/>
        <v>9.3700000000000006E-2</v>
      </c>
      <c r="N29" s="41" t="str">
        <f t="shared" si="6"/>
        <v/>
      </c>
      <c r="O29" s="222"/>
      <c r="P29" s="54">
        <v>12.2</v>
      </c>
      <c r="Q29" s="38"/>
      <c r="R29" s="116" t="s">
        <v>13</v>
      </c>
      <c r="S29" s="52"/>
      <c r="T29" s="222"/>
      <c r="U29" s="56">
        <f t="shared" si="7"/>
        <v>9.0999999999999998E-2</v>
      </c>
      <c r="V29" s="47">
        <f t="shared" si="8"/>
        <v>9.2299999999999993E-2</v>
      </c>
    </row>
    <row r="30" spans="1:22" x14ac:dyDescent="0.25">
      <c r="A30" s="86">
        <v>42423</v>
      </c>
      <c r="B30" s="175">
        <v>12.596</v>
      </c>
      <c r="C30" s="172">
        <v>12.4</v>
      </c>
      <c r="D30" s="89">
        <f t="shared" si="0"/>
        <v>12.497999999999999</v>
      </c>
      <c r="E30" s="92">
        <v>746.18</v>
      </c>
      <c r="F30" s="91">
        <f t="shared" si="1"/>
        <v>9.3257576399999986E-2</v>
      </c>
      <c r="G30" s="52"/>
      <c r="H30" s="94">
        <f t="shared" si="9"/>
        <v>9.2799999999999994E-2</v>
      </c>
      <c r="I30" s="95">
        <f t="shared" si="2"/>
        <v>9.1399999999999995E-2</v>
      </c>
      <c r="J30" s="97" t="str">
        <f t="shared" si="3"/>
        <v/>
      </c>
      <c r="K30" s="37"/>
      <c r="L30" s="98">
        <f t="shared" si="4"/>
        <v>9.3700000000000006E-2</v>
      </c>
      <c r="M30" s="95">
        <f t="shared" si="5"/>
        <v>9.5100000000000004E-2</v>
      </c>
      <c r="N30" s="97" t="str">
        <f t="shared" si="6"/>
        <v/>
      </c>
      <c r="O30" s="52"/>
      <c r="P30" s="101"/>
      <c r="Q30" s="89"/>
      <c r="R30" s="115" t="s">
        <v>13</v>
      </c>
      <c r="S30" s="52"/>
      <c r="T30" s="222"/>
      <c r="U30" s="94">
        <f t="shared" si="7"/>
        <v>9.2799999999999994E-2</v>
      </c>
      <c r="V30" s="91">
        <f t="shared" si="8"/>
        <v>9.3700000000000006E-2</v>
      </c>
    </row>
    <row r="31" spans="1:22" x14ac:dyDescent="0.25">
      <c r="A31" s="128">
        <v>42424</v>
      </c>
      <c r="B31" s="176">
        <v>12.79</v>
      </c>
      <c r="C31" s="173">
        <v>12.163</v>
      </c>
      <c r="D31" s="38">
        <f t="shared" si="0"/>
        <v>12.477</v>
      </c>
      <c r="E31" s="39">
        <v>746.21</v>
      </c>
      <c r="F31" s="47">
        <f t="shared" si="1"/>
        <v>9.3104621700000001E-2</v>
      </c>
      <c r="G31" s="52"/>
      <c r="H31" s="56">
        <f t="shared" si="9"/>
        <v>9.2600000000000002E-2</v>
      </c>
      <c r="I31" s="37">
        <f t="shared" si="2"/>
        <v>9.1200000000000003E-2</v>
      </c>
      <c r="J31" s="41" t="str">
        <f t="shared" si="3"/>
        <v/>
      </c>
      <c r="K31" s="37"/>
      <c r="L31" s="55">
        <f t="shared" si="4"/>
        <v>9.3600000000000003E-2</v>
      </c>
      <c r="M31" s="37">
        <f t="shared" si="5"/>
        <v>9.5000000000000001E-2</v>
      </c>
      <c r="N31" s="41" t="str">
        <f t="shared" si="6"/>
        <v/>
      </c>
      <c r="O31" s="222"/>
      <c r="P31" s="54"/>
      <c r="Q31" s="38"/>
      <c r="R31" s="116" t="s">
        <v>13</v>
      </c>
      <c r="S31" s="52"/>
      <c r="T31" s="222"/>
      <c r="U31" s="56">
        <f t="shared" si="7"/>
        <v>9.2600000000000002E-2</v>
      </c>
      <c r="V31" s="47">
        <f t="shared" si="8"/>
        <v>9.3600000000000003E-2</v>
      </c>
    </row>
    <row r="32" spans="1:22" x14ac:dyDescent="0.25">
      <c r="A32" s="86">
        <v>42425</v>
      </c>
      <c r="B32" s="175">
        <v>12.493</v>
      </c>
      <c r="C32" s="172">
        <v>12.87</v>
      </c>
      <c r="D32" s="89">
        <f t="shared" si="0"/>
        <v>12.682</v>
      </c>
      <c r="E32" s="92">
        <v>746.17</v>
      </c>
      <c r="F32" s="91">
        <f t="shared" si="1"/>
        <v>9.4629279400000002E-2</v>
      </c>
      <c r="G32" s="52"/>
      <c r="H32" s="94">
        <f t="shared" si="9"/>
        <v>9.4200000000000006E-2</v>
      </c>
      <c r="I32" s="95">
        <f t="shared" si="2"/>
        <v>9.2700000000000005E-2</v>
      </c>
      <c r="J32" s="97" t="str">
        <f t="shared" si="3"/>
        <v/>
      </c>
      <c r="K32" s="37"/>
      <c r="L32" s="98">
        <f t="shared" si="4"/>
        <v>9.5100000000000004E-2</v>
      </c>
      <c r="M32" s="95">
        <f t="shared" si="5"/>
        <v>9.6500000000000002E-2</v>
      </c>
      <c r="N32" s="97" t="str">
        <f t="shared" si="6"/>
        <v/>
      </c>
      <c r="O32" s="52"/>
      <c r="P32" s="101"/>
      <c r="Q32" s="89"/>
      <c r="R32" s="115" t="s">
        <v>13</v>
      </c>
      <c r="S32" s="52"/>
      <c r="T32" s="222"/>
      <c r="U32" s="94">
        <f t="shared" si="7"/>
        <v>9.4200000000000006E-2</v>
      </c>
      <c r="V32" s="91">
        <f t="shared" si="8"/>
        <v>9.5100000000000004E-2</v>
      </c>
    </row>
    <row r="33" spans="1:22" x14ac:dyDescent="0.25">
      <c r="A33" s="128">
        <v>42426</v>
      </c>
      <c r="B33" s="176">
        <v>12.507</v>
      </c>
      <c r="C33" s="173">
        <v>12.579000000000001</v>
      </c>
      <c r="D33" s="38">
        <f t="shared" si="0"/>
        <v>12.542999999999999</v>
      </c>
      <c r="E33" s="39">
        <v>746</v>
      </c>
      <c r="F33" s="47">
        <f t="shared" si="1"/>
        <v>9.3570779999999992E-2</v>
      </c>
      <c r="G33" s="52"/>
      <c r="H33" s="56">
        <f t="shared" si="9"/>
        <v>9.3100000000000002E-2</v>
      </c>
      <c r="I33" s="37">
        <f t="shared" si="2"/>
        <v>9.1700000000000004E-2</v>
      </c>
      <c r="J33" s="41" t="str">
        <f t="shared" si="3"/>
        <v/>
      </c>
      <c r="K33" s="37"/>
      <c r="L33" s="55">
        <f t="shared" si="4"/>
        <v>9.4E-2</v>
      </c>
      <c r="M33" s="37">
        <f t="shared" si="5"/>
        <v>9.5399999999999999E-2</v>
      </c>
      <c r="N33" s="41" t="str">
        <f t="shared" si="6"/>
        <v/>
      </c>
      <c r="O33" s="52"/>
      <c r="P33" s="54"/>
      <c r="Q33" s="38"/>
      <c r="R33" s="116" t="s">
        <v>13</v>
      </c>
      <c r="S33" s="52"/>
      <c r="T33" s="222"/>
      <c r="U33" s="56">
        <f t="shared" si="7"/>
        <v>9.3100000000000002E-2</v>
      </c>
      <c r="V33" s="47">
        <f t="shared" si="8"/>
        <v>9.4E-2</v>
      </c>
    </row>
    <row r="34" spans="1:22" x14ac:dyDescent="0.25">
      <c r="A34" s="86">
        <v>42427</v>
      </c>
      <c r="B34" s="175">
        <v>12.519</v>
      </c>
      <c r="C34" s="172">
        <v>12.05</v>
      </c>
      <c r="D34" s="89">
        <f t="shared" si="0"/>
        <v>12.285</v>
      </c>
      <c r="E34" s="92">
        <v>746</v>
      </c>
      <c r="F34" s="91">
        <f t="shared" si="1"/>
        <v>9.1646100000000008E-2</v>
      </c>
      <c r="G34" s="52"/>
      <c r="H34" s="94">
        <f t="shared" si="9"/>
        <v>9.1200000000000003E-2</v>
      </c>
      <c r="I34" s="95">
        <f t="shared" si="2"/>
        <v>8.9800000000000005E-2</v>
      </c>
      <c r="J34" s="97" t="str">
        <f t="shared" si="3"/>
        <v/>
      </c>
      <c r="K34" s="37"/>
      <c r="L34" s="98">
        <f t="shared" si="4"/>
        <v>9.2100000000000001E-2</v>
      </c>
      <c r="M34" s="95">
        <f t="shared" si="5"/>
        <v>9.35E-2</v>
      </c>
      <c r="N34" s="97" t="str">
        <f t="shared" si="6"/>
        <v/>
      </c>
      <c r="O34" s="52"/>
      <c r="P34" s="101"/>
      <c r="Q34" s="89"/>
      <c r="R34" s="115" t="s">
        <v>13</v>
      </c>
      <c r="S34" s="52"/>
      <c r="T34" s="222"/>
      <c r="U34" s="94">
        <f t="shared" si="7"/>
        <v>9.1200000000000003E-2</v>
      </c>
      <c r="V34" s="91">
        <f t="shared" si="8"/>
        <v>9.2100000000000001E-2</v>
      </c>
    </row>
    <row r="35" spans="1:22" x14ac:dyDescent="0.25">
      <c r="A35" s="128">
        <v>42428</v>
      </c>
      <c r="B35" s="176">
        <v>12.481</v>
      </c>
      <c r="C35" s="173">
        <v>11.933999999999999</v>
      </c>
      <c r="D35" s="38">
        <f t="shared" si="0"/>
        <v>12.208</v>
      </c>
      <c r="E35" s="39">
        <v>746</v>
      </c>
      <c r="F35" s="47">
        <f t="shared" si="1"/>
        <v>9.1071680000000002E-2</v>
      </c>
      <c r="G35" s="52"/>
      <c r="H35" s="56">
        <f t="shared" si="9"/>
        <v>9.06E-2</v>
      </c>
      <c r="I35" s="37">
        <f t="shared" si="2"/>
        <v>8.9300000000000004E-2</v>
      </c>
      <c r="J35" s="41" t="str">
        <f t="shared" si="3"/>
        <v/>
      </c>
      <c r="K35" s="37"/>
      <c r="L35" s="55">
        <f t="shared" si="4"/>
        <v>9.1499999999999998E-2</v>
      </c>
      <c r="M35" s="37">
        <f t="shared" si="5"/>
        <v>9.2899999999999996E-2</v>
      </c>
      <c r="N35" s="41" t="str">
        <f t="shared" si="6"/>
        <v/>
      </c>
      <c r="O35" s="52"/>
      <c r="P35" s="54"/>
      <c r="Q35" s="38"/>
      <c r="R35" s="116" t="s">
        <v>13</v>
      </c>
      <c r="S35" s="52"/>
      <c r="T35" s="222"/>
      <c r="U35" s="56">
        <f t="shared" si="7"/>
        <v>9.06E-2</v>
      </c>
      <c r="V35" s="47">
        <f t="shared" si="8"/>
        <v>9.1499999999999998E-2</v>
      </c>
    </row>
    <row r="36" spans="1:22" ht="15.75" thickBot="1" x14ac:dyDescent="0.3">
      <c r="A36" s="131">
        <v>42429</v>
      </c>
      <c r="B36" s="233">
        <v>12.505000000000001</v>
      </c>
      <c r="C36" s="189">
        <v>12.587999999999999</v>
      </c>
      <c r="D36" s="134">
        <f t="shared" si="0"/>
        <v>12.547000000000001</v>
      </c>
      <c r="E36" s="135">
        <v>746.02</v>
      </c>
      <c r="F36" s="136">
        <f t="shared" si="1"/>
        <v>9.3603129399999999E-2</v>
      </c>
      <c r="G36" s="52"/>
      <c r="H36" s="140">
        <f t="shared" si="9"/>
        <v>9.3100000000000002E-2</v>
      </c>
      <c r="I36" s="141">
        <f t="shared" si="2"/>
        <v>9.1700000000000004E-2</v>
      </c>
      <c r="J36" s="142" t="str">
        <f t="shared" si="3"/>
        <v/>
      </c>
      <c r="K36" s="37"/>
      <c r="L36" s="145">
        <f t="shared" si="4"/>
        <v>9.4100000000000003E-2</v>
      </c>
      <c r="M36" s="141">
        <f t="shared" si="5"/>
        <v>9.5500000000000002E-2</v>
      </c>
      <c r="N36" s="142" t="str">
        <f t="shared" si="6"/>
        <v/>
      </c>
      <c r="O36" s="222"/>
      <c r="P36" s="190"/>
      <c r="Q36" s="134"/>
      <c r="R36" s="149" t="s">
        <v>13</v>
      </c>
      <c r="S36" s="52"/>
      <c r="T36" s="222"/>
      <c r="U36" s="140">
        <f t="shared" si="7"/>
        <v>9.3100000000000002E-2</v>
      </c>
      <c r="V36" s="136">
        <f t="shared" si="8"/>
        <v>9.4100000000000003E-2</v>
      </c>
    </row>
    <row r="37" spans="1:22" x14ac:dyDescent="0.25">
      <c r="A37" s="65" t="s">
        <v>47</v>
      </c>
      <c r="B37" s="39"/>
      <c r="C37" s="39"/>
      <c r="D37" s="37"/>
      <c r="E37" s="39"/>
      <c r="F37" s="37">
        <f>ROUND(SUM(F8:F36)/29,4)</f>
        <v>9.3899999999999997E-2</v>
      </c>
      <c r="G37" s="35"/>
      <c r="H37" s="50"/>
      <c r="I37" s="38"/>
      <c r="J37" s="36"/>
      <c r="K37" s="38"/>
      <c r="L37" s="38"/>
      <c r="M37" s="38"/>
      <c r="N37" s="36"/>
      <c r="O37" s="1"/>
      <c r="P37" s="36"/>
      <c r="Q37" s="36"/>
      <c r="R37" s="35"/>
      <c r="S37" s="35"/>
      <c r="T37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9"/>
  <sheetViews>
    <sheetView topLeftCell="A28" zoomScale="90" zoomScaleNormal="90" workbookViewId="0">
      <selection activeCell="A2" sqref="A2:X40"/>
    </sheetView>
  </sheetViews>
  <sheetFormatPr defaultRowHeight="15" x14ac:dyDescent="0.25"/>
  <cols>
    <col min="1" max="1" width="15.140625" customWidth="1"/>
    <col min="2" max="2" width="12" customWidth="1"/>
    <col min="3" max="3" width="13.140625" customWidth="1"/>
    <col min="4" max="4" width="10.7109375" hidden="1" customWidth="1"/>
    <col min="5" max="5" width="0" hidden="1" customWidth="1"/>
    <col min="6" max="6" width="10.28515625" customWidth="1"/>
    <col min="8" max="8" width="10" customWidth="1"/>
    <col min="10" max="10" width="10.140625" customWidth="1"/>
    <col min="11" max="11" width="11" customWidth="1"/>
    <col min="12" max="12" width="10.5703125" customWidth="1"/>
    <col min="14" max="14" width="11.28515625" customWidth="1"/>
    <col min="15" max="15" width="10.7109375" customWidth="1"/>
    <col min="16" max="16" width="10.85546875" customWidth="1"/>
    <col min="18" max="18" width="10.28515625" customWidth="1"/>
    <col min="19" max="19" width="10.42578125" customWidth="1"/>
    <col min="20" max="20" width="12.7109375" customWidth="1"/>
    <col min="21" max="21" width="9.140625" customWidth="1"/>
    <col min="22" max="22" width="6.140625" hidden="1" customWidth="1"/>
    <col min="26" max="26" width="11.28515625" bestFit="1" customWidth="1"/>
  </cols>
  <sheetData>
    <row r="2" spans="1:28" ht="28.5" x14ac:dyDescent="0.45">
      <c r="A2" s="77" t="s">
        <v>72</v>
      </c>
      <c r="B2" s="78"/>
      <c r="C2" s="78"/>
      <c r="D2" s="78"/>
      <c r="E2" s="78"/>
      <c r="F2" s="78"/>
      <c r="G2" s="78"/>
      <c r="H2" s="79"/>
    </row>
    <row r="3" spans="1:28" ht="28.5" x14ac:dyDescent="0.45">
      <c r="A3" s="83" t="s">
        <v>77</v>
      </c>
      <c r="B3" s="78"/>
      <c r="C3" s="78"/>
      <c r="D3" s="78"/>
      <c r="E3" s="78"/>
      <c r="F3" s="78"/>
      <c r="G3" s="78"/>
      <c r="H3" s="79"/>
    </row>
    <row r="5" spans="1:28" ht="15.75" thickBot="1" x14ac:dyDescent="0.3"/>
    <row r="6" spans="1:28" ht="45.75" thickBot="1" x14ac:dyDescent="0.3">
      <c r="A6" s="33"/>
      <c r="B6" s="485" t="s">
        <v>1</v>
      </c>
      <c r="C6" s="486" t="s">
        <v>2</v>
      </c>
      <c r="D6" s="486"/>
      <c r="E6" s="486"/>
      <c r="F6" s="486" t="s">
        <v>6</v>
      </c>
      <c r="G6" s="486" t="s">
        <v>8</v>
      </c>
      <c r="H6" s="487" t="s">
        <v>6</v>
      </c>
      <c r="I6" s="43"/>
      <c r="J6" s="520" t="s">
        <v>20</v>
      </c>
      <c r="K6" s="521"/>
      <c r="L6" s="522"/>
      <c r="M6" s="45"/>
      <c r="N6" s="520" t="s">
        <v>27</v>
      </c>
      <c r="O6" s="521"/>
      <c r="P6" s="522"/>
      <c r="Q6" s="1"/>
      <c r="R6" s="523" t="s">
        <v>17</v>
      </c>
      <c r="S6" s="524"/>
      <c r="T6" s="488" t="s">
        <v>24</v>
      </c>
      <c r="U6" s="43"/>
      <c r="V6" s="1"/>
      <c r="W6" s="527" t="s">
        <v>35</v>
      </c>
      <c r="X6" s="526"/>
    </row>
    <row r="7" spans="1:28" ht="163.5" customHeight="1" thickBot="1" x14ac:dyDescent="0.3">
      <c r="A7" s="405" t="s">
        <v>12</v>
      </c>
      <c r="B7" s="391" t="s">
        <v>15</v>
      </c>
      <c r="C7" s="391" t="s">
        <v>3</v>
      </c>
      <c r="D7" s="391" t="s">
        <v>65</v>
      </c>
      <c r="E7" s="391" t="s">
        <v>66</v>
      </c>
      <c r="F7" s="392" t="s">
        <v>15</v>
      </c>
      <c r="G7" s="391" t="s">
        <v>4</v>
      </c>
      <c r="H7" s="393" t="s">
        <v>7</v>
      </c>
      <c r="I7" s="44"/>
      <c r="J7" s="150" t="s">
        <v>10</v>
      </c>
      <c r="K7" s="463" t="s">
        <v>16</v>
      </c>
      <c r="L7" s="464" t="s">
        <v>18</v>
      </c>
      <c r="M7" s="375"/>
      <c r="N7" s="150" t="s">
        <v>11</v>
      </c>
      <c r="O7" s="463" t="s">
        <v>41</v>
      </c>
      <c r="P7" s="464" t="s">
        <v>19</v>
      </c>
      <c r="Q7" s="185"/>
      <c r="R7" s="146" t="s">
        <v>22</v>
      </c>
      <c r="S7" s="126" t="s">
        <v>21</v>
      </c>
      <c r="T7" s="147" t="s">
        <v>23</v>
      </c>
      <c r="U7" s="43"/>
      <c r="V7" s="1"/>
      <c r="W7" s="150" t="s">
        <v>29</v>
      </c>
      <c r="X7" s="151" t="s">
        <v>30</v>
      </c>
    </row>
    <row r="8" spans="1:28" x14ac:dyDescent="0.25">
      <c r="A8" s="499">
        <v>42917</v>
      </c>
      <c r="B8" s="451">
        <v>14.529</v>
      </c>
      <c r="C8" s="452">
        <v>14.5</v>
      </c>
      <c r="D8" s="188">
        <f>B8-B8*0.1</f>
        <v>13.0761</v>
      </c>
      <c r="E8" s="188">
        <f>B8+B8*0.1</f>
        <v>15.9819</v>
      </c>
      <c r="F8" s="381">
        <f>IF(C8&lt;D8,D8,IF(C8&gt;E8,E8,C8))</f>
        <v>14.5</v>
      </c>
      <c r="G8" s="370">
        <v>743.66</v>
      </c>
      <c r="H8" s="395">
        <f t="shared" ref="H8:H35" si="0">(F8*G8)/100000</f>
        <v>0.1078307</v>
      </c>
      <c r="I8" s="52"/>
      <c r="J8" s="465">
        <f>ROUND(ROUND(F8*0.995,3)*(G8/100000),4)</f>
        <v>0.10730000000000001</v>
      </c>
      <c r="K8" s="410">
        <f t="shared" ref="K8" si="1">ROUND(ROUND(F8*0.98,3)*(G8/100000),4)</f>
        <v>0.1057</v>
      </c>
      <c r="L8" s="466" t="str">
        <f>IF(ISNUMBER(R8),ROUND(ROUND(R8,3)*(G8/100000),4),"")</f>
        <v/>
      </c>
      <c r="M8" s="345"/>
      <c r="N8" s="470">
        <f t="shared" ref="N8:N38" si="2">ROUND(ROUND(F8*1.005,3)*(G8/100000),4)</f>
        <v>0.1084</v>
      </c>
      <c r="O8" s="423">
        <f>ROUND(ROUND(F8*1.03,3)*(G8/100000),4)</f>
        <v>0.1111</v>
      </c>
      <c r="P8" s="471" t="str">
        <f t="shared" ref="P8:P34" si="3">IF(ISNUMBER(S8),ROUND(ROUND(S8,3)*(G8/100000),4),"")</f>
        <v/>
      </c>
      <c r="Q8" s="186"/>
      <c r="R8" s="474"/>
      <c r="S8" s="431"/>
      <c r="T8" s="475" t="s">
        <v>42</v>
      </c>
      <c r="U8" s="52"/>
      <c r="V8" s="222"/>
      <c r="W8" s="465">
        <f>IF(T8="Green zone",MIN(J8,L8),IF(V8="Upper",MIN(K8,L8),IF(V8="Lower",MIN(J8,L8))))</f>
        <v>0.10730000000000001</v>
      </c>
      <c r="X8" s="478">
        <f>IF(T8="Green zone",MAX(N8,P8),IF(V8="Upper",MAX(N8,P8),IF(V8="Lower",MAX(O8,P8))))</f>
        <v>0.1084</v>
      </c>
    </row>
    <row r="9" spans="1:28" x14ac:dyDescent="0.25">
      <c r="A9" s="500">
        <v>42918</v>
      </c>
      <c r="B9" s="368">
        <v>14.529</v>
      </c>
      <c r="C9" s="368">
        <v>14.5</v>
      </c>
      <c r="D9" s="203">
        <f t="shared" ref="D9:D38" si="4">B9-B9*0.1</f>
        <v>13.0761</v>
      </c>
      <c r="E9" s="203">
        <f t="shared" ref="E9:E38" si="5">B9+B9*0.1</f>
        <v>15.9819</v>
      </c>
      <c r="F9" s="38">
        <f t="shared" ref="F9:F38" si="6">IF(C9&lt;D9,D9,IF(C9&gt;E9,E9,C9))</f>
        <v>14.5</v>
      </c>
      <c r="G9" s="396">
        <v>743.66</v>
      </c>
      <c r="H9" s="397">
        <f>(F9*G9)/100000</f>
        <v>0.1078307</v>
      </c>
      <c r="I9" s="186"/>
      <c r="J9" s="56">
        <f>ROUND(ROUND(F9*0.995,3)*(G9/100000),4)</f>
        <v>0.10730000000000001</v>
      </c>
      <c r="K9" s="315">
        <f>ROUND(ROUND(F9*0.97,3)*(G9/100000),4)</f>
        <v>0.1046</v>
      </c>
      <c r="L9" s="204" t="str">
        <f t="shared" ref="L9:L36" si="7">IF(ISNUMBER(R9),ROUND(ROUND(R9,3)*(G9/100000),4),"")</f>
        <v/>
      </c>
      <c r="M9" s="345"/>
      <c r="N9" s="55">
        <f t="shared" si="2"/>
        <v>0.1084</v>
      </c>
      <c r="O9" s="37">
        <f>ROUND(ROUND(F9*1.03,3)*(G9/100000),4)</f>
        <v>0.1111</v>
      </c>
      <c r="P9" s="41" t="str">
        <f t="shared" si="3"/>
        <v/>
      </c>
      <c r="Q9" s="346"/>
      <c r="R9" s="227"/>
      <c r="S9" s="74"/>
      <c r="T9" s="116" t="s">
        <v>42</v>
      </c>
      <c r="U9" s="52"/>
      <c r="V9" s="222"/>
      <c r="W9" s="56">
        <f t="shared" ref="W9:W38" si="8">IF(T9="Green zone",MIN(J9,L9),IF(V9="Upper",MIN(K9,L9),IF(V9="Lower",MIN(J9,L9))))</f>
        <v>0.10730000000000001</v>
      </c>
      <c r="X9" s="47">
        <f t="shared" ref="X9:X38" si="9">IF(T9="Green zone",MAX(N9,P9),IF(V9="Upper",MAX(N9,P9),IF(V9="Lower",MAX(O9,P9))))</f>
        <v>0.1084</v>
      </c>
      <c r="Z9" s="502"/>
    </row>
    <row r="10" spans="1:28" x14ac:dyDescent="0.25">
      <c r="A10" s="499">
        <v>42919</v>
      </c>
      <c r="B10" s="452">
        <v>14.589</v>
      </c>
      <c r="C10" s="452">
        <v>15.391999999999999</v>
      </c>
      <c r="D10" s="336">
        <f t="shared" si="4"/>
        <v>13.130100000000001</v>
      </c>
      <c r="E10" s="336">
        <f t="shared" si="5"/>
        <v>16.047900000000002</v>
      </c>
      <c r="F10" s="89">
        <f t="shared" si="6"/>
        <v>15.391999999999999</v>
      </c>
      <c r="G10" s="370">
        <v>743.66</v>
      </c>
      <c r="H10" s="398">
        <f t="shared" si="0"/>
        <v>0.11446414719999999</v>
      </c>
      <c r="I10" s="186"/>
      <c r="J10" s="94">
        <f t="shared" ref="J10:J38" si="10">ROUND(ROUND(F10*0.995,3)*(G10/100000),4)</f>
        <v>0.1139</v>
      </c>
      <c r="K10" s="316">
        <f t="shared" ref="K10:K38" si="11">ROUND(ROUND(F10*0.97,3)*(G10/100000),4)</f>
        <v>0.111</v>
      </c>
      <c r="L10" s="97" t="str">
        <f t="shared" si="7"/>
        <v/>
      </c>
      <c r="M10" s="345"/>
      <c r="N10" s="98">
        <f t="shared" si="2"/>
        <v>0.115</v>
      </c>
      <c r="O10" s="95">
        <f t="shared" ref="O10:O38" si="12">ROUND(ROUND(F10*1.03,3)*(G10/100000),4)</f>
        <v>0.1179</v>
      </c>
      <c r="P10" s="97">
        <f t="shared" si="3"/>
        <v>0.1166</v>
      </c>
      <c r="Q10" s="186"/>
      <c r="R10" s="101"/>
      <c r="S10" s="89">
        <v>15.675000000000001</v>
      </c>
      <c r="T10" s="115" t="s">
        <v>42</v>
      </c>
      <c r="U10" s="52"/>
      <c r="V10" s="222"/>
      <c r="W10" s="94">
        <f t="shared" si="8"/>
        <v>0.1139</v>
      </c>
      <c r="X10" s="91">
        <f t="shared" si="9"/>
        <v>0.1166</v>
      </c>
      <c r="Z10" s="502"/>
    </row>
    <row r="11" spans="1:28" x14ac:dyDescent="0.25">
      <c r="A11" s="500">
        <v>42920</v>
      </c>
      <c r="B11" s="368">
        <v>14.695</v>
      </c>
      <c r="C11" s="368">
        <v>15.038</v>
      </c>
      <c r="D11" s="337">
        <f t="shared" si="4"/>
        <v>13.2255</v>
      </c>
      <c r="E11" s="337">
        <f t="shared" si="5"/>
        <v>16.1645</v>
      </c>
      <c r="F11" s="38">
        <f t="shared" si="6"/>
        <v>15.038</v>
      </c>
      <c r="G11" s="396">
        <v>743.67</v>
      </c>
      <c r="H11" s="397">
        <f>(F11*G11)/100000</f>
        <v>0.1118330946</v>
      </c>
      <c r="I11" s="186"/>
      <c r="J11" s="56">
        <f>ROUND(ROUND(F11*0.995,3)*(G11/100000),4)</f>
        <v>0.1113</v>
      </c>
      <c r="K11" s="315">
        <f t="shared" si="11"/>
        <v>0.1085</v>
      </c>
      <c r="L11" s="41" t="str">
        <f t="shared" si="7"/>
        <v/>
      </c>
      <c r="M11" s="345"/>
      <c r="N11" s="55">
        <f t="shared" si="2"/>
        <v>0.1124</v>
      </c>
      <c r="O11" s="37">
        <f t="shared" si="12"/>
        <v>0.1152</v>
      </c>
      <c r="P11" s="41" t="str">
        <f t="shared" si="3"/>
        <v/>
      </c>
      <c r="Q11" s="346"/>
      <c r="R11" s="54"/>
      <c r="S11" s="38"/>
      <c r="T11" s="116" t="s">
        <v>42</v>
      </c>
      <c r="U11" s="52"/>
      <c r="V11" s="222"/>
      <c r="W11" s="56">
        <f>IF(T11="Green zone",MIN(J11,L11),IF(V11="Upper",MIN(K11,L11),IF(V11="Lower",MIN(J11,L11))))</f>
        <v>0.1113</v>
      </c>
      <c r="X11" s="47">
        <f t="shared" si="9"/>
        <v>0.1124</v>
      </c>
      <c r="Z11" s="502"/>
    </row>
    <row r="12" spans="1:28" x14ac:dyDescent="0.25">
      <c r="A12" s="499">
        <v>42921</v>
      </c>
      <c r="B12" s="452">
        <v>14.831</v>
      </c>
      <c r="C12" s="452">
        <v>14.949</v>
      </c>
      <c r="D12" s="336">
        <f t="shared" si="4"/>
        <v>13.347899999999999</v>
      </c>
      <c r="E12" s="336">
        <f t="shared" si="5"/>
        <v>16.3141</v>
      </c>
      <c r="F12" s="89">
        <f t="shared" si="6"/>
        <v>14.949</v>
      </c>
      <c r="G12" s="370">
        <v>743.69</v>
      </c>
      <c r="H12" s="398">
        <f t="shared" si="0"/>
        <v>0.1111742181</v>
      </c>
      <c r="I12" s="186"/>
      <c r="J12" s="94">
        <f t="shared" si="10"/>
        <v>0.1106</v>
      </c>
      <c r="K12" s="316">
        <f t="shared" si="11"/>
        <v>0.10780000000000001</v>
      </c>
      <c r="L12" s="97" t="str">
        <f t="shared" si="7"/>
        <v/>
      </c>
      <c r="M12" s="345"/>
      <c r="N12" s="98">
        <f t="shared" si="2"/>
        <v>0.11169999999999999</v>
      </c>
      <c r="O12" s="95">
        <f>ROUND(ROUND(F12*1.03,3)*(G12/100000),4)</f>
        <v>0.1145</v>
      </c>
      <c r="P12" s="97">
        <f t="shared" si="3"/>
        <v>0.1123</v>
      </c>
      <c r="Q12" s="186"/>
      <c r="R12" s="101"/>
      <c r="S12" s="503">
        <v>15.1</v>
      </c>
      <c r="T12" s="115" t="s">
        <v>43</v>
      </c>
      <c r="U12" s="52"/>
      <c r="V12" s="222" t="s">
        <v>76</v>
      </c>
      <c r="W12" s="94">
        <f t="shared" si="8"/>
        <v>0.1106</v>
      </c>
      <c r="X12" s="91">
        <f t="shared" si="9"/>
        <v>0.1145</v>
      </c>
      <c r="Y12" s="1"/>
      <c r="Z12" s="502"/>
      <c r="AB12" s="1"/>
    </row>
    <row r="13" spans="1:28" x14ac:dyDescent="0.25">
      <c r="A13" s="500">
        <v>42922</v>
      </c>
      <c r="B13" s="368">
        <v>15.04</v>
      </c>
      <c r="C13" s="368">
        <v>15.238</v>
      </c>
      <c r="D13" s="337">
        <f t="shared" si="4"/>
        <v>13.536</v>
      </c>
      <c r="E13" s="337">
        <f t="shared" si="5"/>
        <v>16.544</v>
      </c>
      <c r="F13" s="38">
        <f t="shared" si="6"/>
        <v>15.238</v>
      </c>
      <c r="G13" s="396">
        <v>743.69</v>
      </c>
      <c r="H13" s="397">
        <f t="shared" si="0"/>
        <v>0.11332348219999999</v>
      </c>
      <c r="I13" s="186"/>
      <c r="J13" s="56">
        <f t="shared" si="10"/>
        <v>0.1128</v>
      </c>
      <c r="K13" s="315">
        <f t="shared" si="11"/>
        <v>0.1099</v>
      </c>
      <c r="L13" s="47" t="str">
        <f t="shared" si="7"/>
        <v/>
      </c>
      <c r="M13" s="345"/>
      <c r="N13" s="55">
        <f t="shared" si="2"/>
        <v>0.1139</v>
      </c>
      <c r="O13" s="37">
        <f t="shared" si="12"/>
        <v>0.1167</v>
      </c>
      <c r="P13" s="41" t="str">
        <f t="shared" si="3"/>
        <v/>
      </c>
      <c r="Q13" s="346"/>
      <c r="R13" s="54"/>
      <c r="S13" s="38"/>
      <c r="T13" s="116" t="s">
        <v>42</v>
      </c>
      <c r="U13" s="52"/>
      <c r="V13" s="222"/>
      <c r="W13" s="56">
        <f t="shared" si="8"/>
        <v>0.1128</v>
      </c>
      <c r="X13" s="47">
        <f t="shared" si="9"/>
        <v>0.1139</v>
      </c>
      <c r="Y13" s="1"/>
      <c r="Z13" s="502"/>
      <c r="AB13" s="1"/>
    </row>
    <row r="14" spans="1:28" x14ac:dyDescent="0.25">
      <c r="A14" s="499">
        <v>42923</v>
      </c>
      <c r="B14" s="452">
        <v>14.744</v>
      </c>
      <c r="C14" s="452">
        <v>14.8</v>
      </c>
      <c r="D14" s="336">
        <f t="shared" si="4"/>
        <v>13.269600000000001</v>
      </c>
      <c r="E14" s="336">
        <f t="shared" si="5"/>
        <v>16.218399999999999</v>
      </c>
      <c r="F14" s="89">
        <f t="shared" si="6"/>
        <v>14.8</v>
      </c>
      <c r="G14" s="370">
        <v>743.71</v>
      </c>
      <c r="H14" s="398">
        <f t="shared" si="0"/>
        <v>0.11006908000000001</v>
      </c>
      <c r="I14" s="186"/>
      <c r="J14" s="94">
        <f t="shared" si="10"/>
        <v>0.1095</v>
      </c>
      <c r="K14" s="316">
        <f t="shared" si="11"/>
        <v>0.10680000000000001</v>
      </c>
      <c r="L14" s="97" t="str">
        <f>IF(ISNUMBER(R14),ROUND(ROUND(R14,3)*(G14/100000),4),"")</f>
        <v/>
      </c>
      <c r="M14" s="345"/>
      <c r="N14" s="98">
        <f t="shared" si="2"/>
        <v>0.1106</v>
      </c>
      <c r="O14" s="95">
        <f t="shared" si="12"/>
        <v>0.1134</v>
      </c>
      <c r="P14" s="97" t="str">
        <f t="shared" si="3"/>
        <v/>
      </c>
      <c r="Q14" s="186"/>
      <c r="R14" s="101"/>
      <c r="S14" s="89"/>
      <c r="T14" s="115" t="s">
        <v>42</v>
      </c>
      <c r="U14" s="186"/>
      <c r="V14" s="370"/>
      <c r="W14" s="94">
        <f t="shared" si="8"/>
        <v>0.1095</v>
      </c>
      <c r="X14" s="91">
        <f t="shared" si="9"/>
        <v>0.1106</v>
      </c>
      <c r="Y14" s="1"/>
      <c r="Z14" s="502"/>
      <c r="AB14" s="1"/>
    </row>
    <row r="15" spans="1:28" x14ac:dyDescent="0.25">
      <c r="A15" s="500">
        <v>42924</v>
      </c>
      <c r="B15" s="368">
        <v>14.548</v>
      </c>
      <c r="C15" s="368">
        <v>14.663</v>
      </c>
      <c r="D15" s="337">
        <f t="shared" si="4"/>
        <v>13.0932</v>
      </c>
      <c r="E15" s="337">
        <f t="shared" si="5"/>
        <v>16.002800000000001</v>
      </c>
      <c r="F15" s="38">
        <f t="shared" si="6"/>
        <v>14.663</v>
      </c>
      <c r="G15" s="396">
        <v>743.71</v>
      </c>
      <c r="H15" s="397">
        <f t="shared" si="0"/>
        <v>0.1090501973</v>
      </c>
      <c r="I15" s="186"/>
      <c r="J15" s="56">
        <f t="shared" si="10"/>
        <v>0.1085</v>
      </c>
      <c r="K15" s="315">
        <f t="shared" si="11"/>
        <v>0.10580000000000001</v>
      </c>
      <c r="L15" s="41" t="str">
        <f t="shared" si="7"/>
        <v/>
      </c>
      <c r="M15" s="345"/>
      <c r="N15" s="55">
        <f t="shared" si="2"/>
        <v>0.1096</v>
      </c>
      <c r="O15" s="37">
        <f t="shared" si="12"/>
        <v>0.1123</v>
      </c>
      <c r="P15" s="41" t="str">
        <f t="shared" si="3"/>
        <v/>
      </c>
      <c r="Q15" s="346"/>
      <c r="R15" s="54"/>
      <c r="S15" s="38"/>
      <c r="T15" s="116" t="s">
        <v>42</v>
      </c>
      <c r="U15" s="186"/>
      <c r="V15" s="222"/>
      <c r="W15" s="56">
        <f t="shared" si="8"/>
        <v>0.1085</v>
      </c>
      <c r="X15" s="47">
        <f t="shared" si="9"/>
        <v>0.1096</v>
      </c>
      <c r="Y15" s="1"/>
      <c r="Z15" s="502"/>
      <c r="AB15" s="1"/>
    </row>
    <row r="16" spans="1:28" x14ac:dyDescent="0.25">
      <c r="A16" s="499">
        <v>42925</v>
      </c>
      <c r="B16" s="452">
        <v>14.548</v>
      </c>
      <c r="C16" s="452">
        <v>14.625</v>
      </c>
      <c r="D16" s="389">
        <f t="shared" si="4"/>
        <v>13.0932</v>
      </c>
      <c r="E16" s="389">
        <f t="shared" si="5"/>
        <v>16.002800000000001</v>
      </c>
      <c r="F16" s="390">
        <f t="shared" si="6"/>
        <v>14.625</v>
      </c>
      <c r="G16" s="370">
        <v>743.71</v>
      </c>
      <c r="H16" s="398">
        <f t="shared" si="0"/>
        <v>0.10876758750000001</v>
      </c>
      <c r="I16" s="186"/>
      <c r="J16" s="94">
        <f t="shared" si="10"/>
        <v>0.1082</v>
      </c>
      <c r="K16" s="316">
        <f t="shared" si="11"/>
        <v>0.1055</v>
      </c>
      <c r="L16" s="97" t="str">
        <f t="shared" si="7"/>
        <v/>
      </c>
      <c r="M16" s="345"/>
      <c r="N16" s="98">
        <f t="shared" si="2"/>
        <v>0.10929999999999999</v>
      </c>
      <c r="O16" s="95">
        <f t="shared" si="12"/>
        <v>0.112</v>
      </c>
      <c r="P16" s="97" t="str">
        <f t="shared" si="3"/>
        <v/>
      </c>
      <c r="Q16" s="186"/>
      <c r="R16" s="101"/>
      <c r="S16" s="89"/>
      <c r="T16" s="115" t="s">
        <v>42</v>
      </c>
      <c r="U16" s="186"/>
      <c r="V16" s="370"/>
      <c r="W16" s="94">
        <f t="shared" si="8"/>
        <v>0.1082</v>
      </c>
      <c r="X16" s="91">
        <f t="shared" si="9"/>
        <v>0.10929999999999999</v>
      </c>
      <c r="Y16" s="1"/>
      <c r="Z16" s="502"/>
      <c r="AB16" s="1"/>
    </row>
    <row r="17" spans="1:28" x14ac:dyDescent="0.25">
      <c r="A17" s="500">
        <v>42926</v>
      </c>
      <c r="B17" s="368">
        <v>14.553000000000001</v>
      </c>
      <c r="C17" s="368">
        <v>14.544</v>
      </c>
      <c r="D17" s="337">
        <f t="shared" si="4"/>
        <v>13.0977</v>
      </c>
      <c r="E17" s="337">
        <f t="shared" si="5"/>
        <v>16.008300000000002</v>
      </c>
      <c r="F17" s="38">
        <f t="shared" si="6"/>
        <v>14.544</v>
      </c>
      <c r="G17" s="396">
        <v>743.66</v>
      </c>
      <c r="H17" s="397">
        <f t="shared" si="0"/>
        <v>0.1081579104</v>
      </c>
      <c r="I17" s="186"/>
      <c r="J17" s="56">
        <f t="shared" si="10"/>
        <v>0.1076</v>
      </c>
      <c r="K17" s="315">
        <f t="shared" si="11"/>
        <v>0.10489999999999999</v>
      </c>
      <c r="L17" s="41" t="str">
        <f t="shared" si="7"/>
        <v/>
      </c>
      <c r="M17" s="345"/>
      <c r="N17" s="55">
        <f t="shared" si="2"/>
        <v>0.1087</v>
      </c>
      <c r="O17" s="37">
        <f t="shared" si="12"/>
        <v>0.1114</v>
      </c>
      <c r="P17" s="41" t="str">
        <f t="shared" si="3"/>
        <v/>
      </c>
      <c r="Q17" s="346"/>
      <c r="R17" s="54"/>
      <c r="S17" s="38"/>
      <c r="T17" s="116" t="s">
        <v>42</v>
      </c>
      <c r="U17" s="186"/>
      <c r="V17" s="222"/>
      <c r="W17" s="56">
        <f t="shared" si="8"/>
        <v>0.1076</v>
      </c>
      <c r="X17" s="47">
        <f t="shared" si="9"/>
        <v>0.1087</v>
      </c>
      <c r="Y17" s="1"/>
      <c r="Z17" s="502"/>
      <c r="AB17" s="1"/>
    </row>
    <row r="18" spans="1:28" x14ac:dyDescent="0.25">
      <c r="A18" s="499">
        <v>42927</v>
      </c>
      <c r="B18" s="452">
        <v>14.375999999999999</v>
      </c>
      <c r="C18" s="452">
        <v>14.5</v>
      </c>
      <c r="D18" s="336">
        <f>B18-B18*0.1</f>
        <v>12.9384</v>
      </c>
      <c r="E18" s="336">
        <f t="shared" si="5"/>
        <v>15.813599999999999</v>
      </c>
      <c r="F18" s="89">
        <f t="shared" si="6"/>
        <v>14.5</v>
      </c>
      <c r="G18" s="370">
        <v>743.65</v>
      </c>
      <c r="H18" s="398">
        <f t="shared" si="0"/>
        <v>0.10782924999999999</v>
      </c>
      <c r="I18" s="186"/>
      <c r="J18" s="94">
        <f t="shared" si="10"/>
        <v>0.10730000000000001</v>
      </c>
      <c r="K18" s="316">
        <f t="shared" si="11"/>
        <v>0.1046</v>
      </c>
      <c r="L18" s="97" t="str">
        <f t="shared" si="7"/>
        <v/>
      </c>
      <c r="M18" s="345"/>
      <c r="N18" s="98">
        <f t="shared" si="2"/>
        <v>0.1084</v>
      </c>
      <c r="O18" s="95">
        <f t="shared" si="12"/>
        <v>0.1111</v>
      </c>
      <c r="P18" s="97" t="str">
        <f t="shared" si="3"/>
        <v/>
      </c>
      <c r="Q18" s="186"/>
      <c r="R18" s="101"/>
      <c r="S18" s="89"/>
      <c r="T18" s="115" t="s">
        <v>42</v>
      </c>
      <c r="U18" s="186"/>
      <c r="V18" s="370"/>
      <c r="W18" s="94">
        <f t="shared" si="8"/>
        <v>0.10730000000000001</v>
      </c>
      <c r="X18" s="91">
        <f t="shared" si="9"/>
        <v>0.1084</v>
      </c>
      <c r="Y18" s="1"/>
      <c r="Z18" s="502"/>
      <c r="AB18" s="1"/>
    </row>
    <row r="19" spans="1:28" x14ac:dyDescent="0.25">
      <c r="A19" s="500">
        <v>42928</v>
      </c>
      <c r="B19" s="368">
        <v>14.226000000000001</v>
      </c>
      <c r="C19" s="368">
        <v>14.438000000000001</v>
      </c>
      <c r="D19" s="337">
        <f t="shared" si="4"/>
        <v>12.8034</v>
      </c>
      <c r="E19" s="337">
        <f t="shared" si="5"/>
        <v>15.648600000000002</v>
      </c>
      <c r="F19" s="38">
        <f t="shared" si="6"/>
        <v>14.438000000000001</v>
      </c>
      <c r="G19" s="396">
        <v>743.69</v>
      </c>
      <c r="H19" s="397">
        <f t="shared" si="0"/>
        <v>0.10737396220000001</v>
      </c>
      <c r="I19" s="186"/>
      <c r="J19" s="56">
        <f t="shared" si="10"/>
        <v>0.10680000000000001</v>
      </c>
      <c r="K19" s="315">
        <f t="shared" si="11"/>
        <v>0.1042</v>
      </c>
      <c r="L19" s="41" t="str">
        <f t="shared" si="7"/>
        <v/>
      </c>
      <c r="M19" s="345"/>
      <c r="N19" s="55">
        <f t="shared" si="2"/>
        <v>0.1079</v>
      </c>
      <c r="O19" s="37">
        <f t="shared" si="12"/>
        <v>0.1106</v>
      </c>
      <c r="P19" s="41" t="str">
        <f t="shared" si="3"/>
        <v/>
      </c>
      <c r="Q19" s="346"/>
      <c r="R19" s="54"/>
      <c r="S19" s="38"/>
      <c r="T19" s="116" t="s">
        <v>42</v>
      </c>
      <c r="U19" s="186"/>
      <c r="V19" s="222"/>
      <c r="W19" s="56">
        <f t="shared" si="8"/>
        <v>0.10680000000000001</v>
      </c>
      <c r="X19" s="47">
        <f t="shared" si="9"/>
        <v>0.1079</v>
      </c>
      <c r="Y19" s="1"/>
      <c r="Z19" s="502"/>
      <c r="AB19" s="1"/>
    </row>
    <row r="20" spans="1:28" x14ac:dyDescent="0.25">
      <c r="A20" s="499">
        <v>42929</v>
      </c>
      <c r="B20" s="452">
        <v>14.226000000000001</v>
      </c>
      <c r="C20" s="452">
        <v>14.138</v>
      </c>
      <c r="D20" s="336">
        <f t="shared" si="4"/>
        <v>12.8034</v>
      </c>
      <c r="E20" s="336">
        <f t="shared" si="5"/>
        <v>15.648600000000002</v>
      </c>
      <c r="F20" s="89">
        <f t="shared" si="6"/>
        <v>14.138</v>
      </c>
      <c r="G20" s="370">
        <v>743.67</v>
      </c>
      <c r="H20" s="398">
        <f t="shared" si="0"/>
        <v>0.10514006459999999</v>
      </c>
      <c r="I20" s="186"/>
      <c r="J20" s="94">
        <f t="shared" si="10"/>
        <v>0.1046</v>
      </c>
      <c r="K20" s="316">
        <f t="shared" si="11"/>
        <v>0.10199999999999999</v>
      </c>
      <c r="L20" s="97" t="str">
        <f t="shared" si="7"/>
        <v/>
      </c>
      <c r="M20" s="345"/>
      <c r="N20" s="98">
        <f t="shared" si="2"/>
        <v>0.1057</v>
      </c>
      <c r="O20" s="95">
        <f t="shared" si="12"/>
        <v>0.10829999999999999</v>
      </c>
      <c r="P20" s="97" t="str">
        <f t="shared" si="3"/>
        <v/>
      </c>
      <c r="Q20" s="186"/>
      <c r="R20" s="101"/>
      <c r="S20" s="89"/>
      <c r="T20" s="115" t="s">
        <v>42</v>
      </c>
      <c r="U20" s="186"/>
      <c r="V20" s="370"/>
      <c r="W20" s="94">
        <f t="shared" si="8"/>
        <v>0.1046</v>
      </c>
      <c r="X20" s="91">
        <f t="shared" si="9"/>
        <v>0.1057</v>
      </c>
      <c r="Y20" s="1"/>
      <c r="Z20" s="502"/>
      <c r="AB20" s="1"/>
    </row>
    <row r="21" spans="1:28" x14ac:dyDescent="0.25">
      <c r="A21" s="500">
        <v>42930</v>
      </c>
      <c r="B21" s="368">
        <v>14.257</v>
      </c>
      <c r="C21" s="368">
        <v>14.525</v>
      </c>
      <c r="D21" s="337">
        <f t="shared" si="4"/>
        <v>12.831299999999999</v>
      </c>
      <c r="E21" s="337">
        <f t="shared" si="5"/>
        <v>15.682700000000001</v>
      </c>
      <c r="F21" s="38">
        <f t="shared" si="6"/>
        <v>14.525</v>
      </c>
      <c r="G21" s="396">
        <v>743.65</v>
      </c>
      <c r="H21" s="397">
        <f t="shared" si="0"/>
        <v>0.10801516250000001</v>
      </c>
      <c r="I21" s="186"/>
      <c r="J21" s="56">
        <f t="shared" si="10"/>
        <v>0.1075</v>
      </c>
      <c r="K21" s="315">
        <f t="shared" si="11"/>
        <v>0.1048</v>
      </c>
      <c r="L21" s="41" t="str">
        <f t="shared" si="7"/>
        <v/>
      </c>
      <c r="M21" s="345"/>
      <c r="N21" s="55">
        <f t="shared" si="2"/>
        <v>0.1086</v>
      </c>
      <c r="O21" s="37">
        <f t="shared" si="12"/>
        <v>0.1113</v>
      </c>
      <c r="P21" s="41" t="str">
        <f t="shared" si="3"/>
        <v/>
      </c>
      <c r="Q21" s="346"/>
      <c r="R21" s="54"/>
      <c r="S21" s="38"/>
      <c r="T21" s="116" t="s">
        <v>42</v>
      </c>
      <c r="U21" s="186"/>
      <c r="V21" s="222"/>
      <c r="W21" s="56">
        <f t="shared" si="8"/>
        <v>0.1075</v>
      </c>
      <c r="X21" s="47">
        <f t="shared" si="9"/>
        <v>0.1086</v>
      </c>
      <c r="Y21" s="1"/>
      <c r="Z21" s="502"/>
      <c r="AB21" s="1"/>
    </row>
    <row r="22" spans="1:28" x14ac:dyDescent="0.25">
      <c r="A22" s="499">
        <v>42931</v>
      </c>
      <c r="B22" s="452">
        <v>14.237</v>
      </c>
      <c r="C22" s="452">
        <v>13.725</v>
      </c>
      <c r="D22" s="336">
        <f t="shared" si="4"/>
        <v>12.8133</v>
      </c>
      <c r="E22" s="336">
        <f t="shared" si="5"/>
        <v>15.6607</v>
      </c>
      <c r="F22" s="89">
        <f t="shared" si="6"/>
        <v>13.725</v>
      </c>
      <c r="G22" s="370">
        <v>743.65</v>
      </c>
      <c r="H22" s="398">
        <f t="shared" si="0"/>
        <v>0.10206596249999998</v>
      </c>
      <c r="I22" s="186"/>
      <c r="J22" s="94">
        <f t="shared" si="10"/>
        <v>0.1016</v>
      </c>
      <c r="K22" s="316">
        <f t="shared" si="11"/>
        <v>9.9000000000000005E-2</v>
      </c>
      <c r="L22" s="97" t="str">
        <f t="shared" si="7"/>
        <v/>
      </c>
      <c r="M22" s="345"/>
      <c r="N22" s="98">
        <f t="shared" si="2"/>
        <v>0.1026</v>
      </c>
      <c r="O22" s="95">
        <f t="shared" si="12"/>
        <v>0.1051</v>
      </c>
      <c r="P22" s="97" t="str">
        <f t="shared" si="3"/>
        <v/>
      </c>
      <c r="Q22" s="186"/>
      <c r="R22" s="101"/>
      <c r="S22" s="89"/>
      <c r="T22" s="115" t="s">
        <v>42</v>
      </c>
      <c r="U22" s="186"/>
      <c r="V22" s="370"/>
      <c r="W22" s="94">
        <f t="shared" si="8"/>
        <v>0.1016</v>
      </c>
      <c r="X22" s="91">
        <f t="shared" si="9"/>
        <v>0.1026</v>
      </c>
      <c r="Y22" s="1"/>
      <c r="Z22" s="502"/>
      <c r="AB22" s="1"/>
    </row>
    <row r="23" spans="1:28" x14ac:dyDescent="0.25">
      <c r="A23" s="500">
        <v>42932</v>
      </c>
      <c r="B23" s="368">
        <v>14.237</v>
      </c>
      <c r="C23" s="368">
        <v>14.275</v>
      </c>
      <c r="D23" s="337">
        <f t="shared" si="4"/>
        <v>12.8133</v>
      </c>
      <c r="E23" s="337">
        <f t="shared" si="5"/>
        <v>15.6607</v>
      </c>
      <c r="F23" s="38">
        <f t="shared" si="6"/>
        <v>14.275</v>
      </c>
      <c r="G23" s="396">
        <v>743.65</v>
      </c>
      <c r="H23" s="397">
        <f t="shared" si="0"/>
        <v>0.10615603750000001</v>
      </c>
      <c r="I23" s="186"/>
      <c r="J23" s="56">
        <f t="shared" si="10"/>
        <v>0.1056</v>
      </c>
      <c r="K23" s="315">
        <f t="shared" si="11"/>
        <v>0.10299999999999999</v>
      </c>
      <c r="L23" s="41" t="str">
        <f t="shared" si="7"/>
        <v/>
      </c>
      <c r="M23" s="345"/>
      <c r="N23" s="55">
        <f t="shared" si="2"/>
        <v>0.1067</v>
      </c>
      <c r="O23" s="37">
        <f t="shared" si="12"/>
        <v>0.10929999999999999</v>
      </c>
      <c r="P23" s="41" t="str">
        <f t="shared" si="3"/>
        <v/>
      </c>
      <c r="Q23" s="346"/>
      <c r="R23" s="54"/>
      <c r="S23" s="38"/>
      <c r="T23" s="116" t="s">
        <v>42</v>
      </c>
      <c r="U23" s="186"/>
      <c r="V23" s="222"/>
      <c r="W23" s="56">
        <f t="shared" si="8"/>
        <v>0.1056</v>
      </c>
      <c r="X23" s="47">
        <f t="shared" si="9"/>
        <v>0.1067</v>
      </c>
      <c r="Y23" s="1"/>
      <c r="Z23" s="502"/>
      <c r="AB23" s="1"/>
    </row>
    <row r="24" spans="1:28" x14ac:dyDescent="0.25">
      <c r="A24" s="499">
        <v>42933</v>
      </c>
      <c r="B24" s="452">
        <v>14.249000000000001</v>
      </c>
      <c r="C24" s="452">
        <v>14.675000000000001</v>
      </c>
      <c r="D24" s="336">
        <f t="shared" si="4"/>
        <v>12.824100000000001</v>
      </c>
      <c r="E24" s="336">
        <f t="shared" si="5"/>
        <v>15.6739</v>
      </c>
      <c r="F24" s="89">
        <f t="shared" si="6"/>
        <v>14.675000000000001</v>
      </c>
      <c r="G24" s="370">
        <v>743.65</v>
      </c>
      <c r="H24" s="398">
        <f t="shared" si="0"/>
        <v>0.10913063749999999</v>
      </c>
      <c r="I24" s="186"/>
      <c r="J24" s="94">
        <f t="shared" si="10"/>
        <v>0.1086</v>
      </c>
      <c r="K24" s="316">
        <f t="shared" si="11"/>
        <v>0.10589999999999999</v>
      </c>
      <c r="L24" s="97" t="str">
        <f t="shared" si="7"/>
        <v/>
      </c>
      <c r="M24" s="345"/>
      <c r="N24" s="98">
        <f t="shared" si="2"/>
        <v>0.10970000000000001</v>
      </c>
      <c r="O24" s="95">
        <f t="shared" si="12"/>
        <v>0.1124</v>
      </c>
      <c r="P24" s="97" t="str">
        <f t="shared" si="3"/>
        <v/>
      </c>
      <c r="Q24" s="186"/>
      <c r="R24" s="101"/>
      <c r="S24" s="89"/>
      <c r="T24" s="115" t="s">
        <v>42</v>
      </c>
      <c r="U24" s="186"/>
      <c r="V24" s="370"/>
      <c r="W24" s="94">
        <f t="shared" si="8"/>
        <v>0.1086</v>
      </c>
      <c r="X24" s="91">
        <f t="shared" si="9"/>
        <v>0.10970000000000001</v>
      </c>
      <c r="Y24" s="1"/>
      <c r="Z24" s="502"/>
      <c r="AB24" s="1"/>
    </row>
    <row r="25" spans="1:28" ht="18" customHeight="1" x14ac:dyDescent="0.25">
      <c r="A25" s="500">
        <v>42934</v>
      </c>
      <c r="B25" s="368">
        <v>14.391</v>
      </c>
      <c r="C25" s="368">
        <v>14.69</v>
      </c>
      <c r="D25" s="337">
        <f t="shared" si="4"/>
        <v>12.9519</v>
      </c>
      <c r="E25" s="337">
        <f t="shared" si="5"/>
        <v>15.8301</v>
      </c>
      <c r="F25" s="38">
        <f t="shared" si="6"/>
        <v>14.69</v>
      </c>
      <c r="G25" s="396">
        <v>743.71</v>
      </c>
      <c r="H25" s="397">
        <f t="shared" si="0"/>
        <v>0.10925099900000002</v>
      </c>
      <c r="I25" s="186"/>
      <c r="J25" s="56">
        <f t="shared" si="10"/>
        <v>0.1087</v>
      </c>
      <c r="K25" s="315">
        <f t="shared" si="11"/>
        <v>0.106</v>
      </c>
      <c r="L25" s="41" t="str">
        <f t="shared" si="7"/>
        <v/>
      </c>
      <c r="M25" s="345"/>
      <c r="N25" s="55">
        <f t="shared" si="2"/>
        <v>0.10979999999999999</v>
      </c>
      <c r="O25" s="37">
        <f t="shared" si="12"/>
        <v>0.1125</v>
      </c>
      <c r="P25" s="41" t="str">
        <f t="shared" si="3"/>
        <v/>
      </c>
      <c r="Q25" s="346"/>
      <c r="R25" s="54"/>
      <c r="S25" s="225"/>
      <c r="T25" s="226" t="s">
        <v>42</v>
      </c>
      <c r="U25" s="376"/>
      <c r="V25" s="222"/>
      <c r="W25" s="56">
        <f t="shared" si="8"/>
        <v>0.1087</v>
      </c>
      <c r="X25" s="47">
        <f t="shared" si="9"/>
        <v>0.10979999999999999</v>
      </c>
      <c r="Y25" s="1"/>
      <c r="Z25" s="502"/>
      <c r="AB25" s="1"/>
    </row>
    <row r="26" spans="1:28" x14ac:dyDescent="0.25">
      <c r="A26" s="499">
        <v>42935</v>
      </c>
      <c r="B26" s="452">
        <v>14.353999999999999</v>
      </c>
      <c r="C26" s="452">
        <v>14.974</v>
      </c>
      <c r="D26" s="336">
        <f t="shared" si="4"/>
        <v>12.9186</v>
      </c>
      <c r="E26" s="336">
        <f t="shared" si="5"/>
        <v>15.789399999999999</v>
      </c>
      <c r="F26" s="89">
        <f t="shared" si="6"/>
        <v>14.974</v>
      </c>
      <c r="G26" s="370">
        <v>743.69</v>
      </c>
      <c r="H26" s="398">
        <f t="shared" si="0"/>
        <v>0.11136014060000002</v>
      </c>
      <c r="I26" s="186"/>
      <c r="J26" s="94">
        <f t="shared" si="10"/>
        <v>0.1108</v>
      </c>
      <c r="K26" s="316">
        <f t="shared" si="11"/>
        <v>0.108</v>
      </c>
      <c r="L26" s="97" t="str">
        <f t="shared" si="7"/>
        <v/>
      </c>
      <c r="M26" s="345"/>
      <c r="N26" s="98">
        <f t="shared" si="2"/>
        <v>0.1119</v>
      </c>
      <c r="O26" s="95">
        <f t="shared" si="12"/>
        <v>0.1147</v>
      </c>
      <c r="P26" s="97">
        <f t="shared" si="3"/>
        <v>0.1114</v>
      </c>
      <c r="Q26" s="186"/>
      <c r="R26" s="101"/>
      <c r="S26" s="508">
        <v>14.975</v>
      </c>
      <c r="T26" s="115" t="s">
        <v>42</v>
      </c>
      <c r="U26" s="186"/>
      <c r="V26" s="370"/>
      <c r="W26" s="94">
        <f t="shared" si="8"/>
        <v>0.1108</v>
      </c>
      <c r="X26" s="91">
        <f t="shared" si="9"/>
        <v>0.1119</v>
      </c>
      <c r="Y26" s="1"/>
      <c r="Z26" s="502"/>
      <c r="AB26" s="1"/>
    </row>
    <row r="27" spans="1:28" x14ac:dyDescent="0.25">
      <c r="A27" s="500">
        <v>42936</v>
      </c>
      <c r="B27" s="368">
        <v>14.446999999999999</v>
      </c>
      <c r="C27" s="368">
        <v>14.6</v>
      </c>
      <c r="D27" s="337">
        <f t="shared" si="4"/>
        <v>13.002299999999998</v>
      </c>
      <c r="E27" s="337">
        <f t="shared" si="5"/>
        <v>15.8917</v>
      </c>
      <c r="F27" s="38">
        <f t="shared" si="6"/>
        <v>14.6</v>
      </c>
      <c r="G27" s="396">
        <v>743.67</v>
      </c>
      <c r="H27" s="397">
        <f t="shared" si="0"/>
        <v>0.10857581999999999</v>
      </c>
      <c r="I27" s="186"/>
      <c r="J27" s="56">
        <f t="shared" si="10"/>
        <v>0.108</v>
      </c>
      <c r="K27" s="315">
        <f t="shared" si="11"/>
        <v>0.1053</v>
      </c>
      <c r="L27" s="41" t="str">
        <f t="shared" si="7"/>
        <v/>
      </c>
      <c r="M27" s="345"/>
      <c r="N27" s="55">
        <f t="shared" si="2"/>
        <v>0.1091</v>
      </c>
      <c r="O27" s="37">
        <f t="shared" si="12"/>
        <v>0.1118</v>
      </c>
      <c r="P27" s="41" t="str">
        <f t="shared" si="3"/>
        <v/>
      </c>
      <c r="Q27" s="346"/>
      <c r="R27" s="54"/>
      <c r="S27" s="38"/>
      <c r="T27" s="116" t="s">
        <v>42</v>
      </c>
      <c r="U27" s="186"/>
      <c r="V27" s="222"/>
      <c r="W27" s="56">
        <f t="shared" si="8"/>
        <v>0.108</v>
      </c>
      <c r="X27" s="47">
        <f t="shared" si="9"/>
        <v>0.1091</v>
      </c>
      <c r="Y27" s="1"/>
      <c r="Z27" s="502"/>
      <c r="AB27" s="1"/>
    </row>
    <row r="28" spans="1:28" x14ac:dyDescent="0.25">
      <c r="A28" s="499">
        <v>42937</v>
      </c>
      <c r="B28" s="452">
        <v>14.423</v>
      </c>
      <c r="C28" s="452">
        <v>14.45</v>
      </c>
      <c r="D28" s="336">
        <f t="shared" si="4"/>
        <v>12.980700000000001</v>
      </c>
      <c r="E28" s="336">
        <f t="shared" si="5"/>
        <v>15.8653</v>
      </c>
      <c r="F28" s="89">
        <f>IF(C28&lt;D28,D28,IF(C28&gt;E28,E28,C28))</f>
        <v>14.45</v>
      </c>
      <c r="G28" s="370">
        <v>743.68</v>
      </c>
      <c r="H28" s="398">
        <f t="shared" si="0"/>
        <v>0.10746175999999999</v>
      </c>
      <c r="I28" s="186"/>
      <c r="J28" s="94">
        <f t="shared" si="10"/>
        <v>0.1069</v>
      </c>
      <c r="K28" s="316">
        <f t="shared" si="11"/>
        <v>0.1042</v>
      </c>
      <c r="L28" s="97" t="str">
        <f t="shared" si="7"/>
        <v/>
      </c>
      <c r="M28" s="345"/>
      <c r="N28" s="98">
        <f t="shared" si="2"/>
        <v>0.108</v>
      </c>
      <c r="O28" s="95">
        <f t="shared" si="12"/>
        <v>0.11070000000000001</v>
      </c>
      <c r="P28" s="97" t="str">
        <f t="shared" si="3"/>
        <v/>
      </c>
      <c r="Q28" s="186"/>
      <c r="R28" s="101"/>
      <c r="S28" s="89"/>
      <c r="T28" s="115" t="s">
        <v>42</v>
      </c>
      <c r="U28" s="186"/>
      <c r="V28" s="370"/>
      <c r="W28" s="94">
        <f t="shared" si="8"/>
        <v>0.1069</v>
      </c>
      <c r="X28" s="91">
        <f t="shared" si="9"/>
        <v>0.108</v>
      </c>
      <c r="Y28" s="1"/>
      <c r="Z28" s="502"/>
      <c r="AB28" s="1"/>
    </row>
    <row r="29" spans="1:28" x14ac:dyDescent="0.25">
      <c r="A29" s="500">
        <v>42938</v>
      </c>
      <c r="B29" s="368">
        <v>14.131</v>
      </c>
      <c r="C29" s="368">
        <v>13.925000000000001</v>
      </c>
      <c r="D29" s="337">
        <f t="shared" si="4"/>
        <v>12.7179</v>
      </c>
      <c r="E29" s="337">
        <f t="shared" si="5"/>
        <v>15.5441</v>
      </c>
      <c r="F29" s="38">
        <f t="shared" si="6"/>
        <v>13.925000000000001</v>
      </c>
      <c r="G29" s="396">
        <v>743.68</v>
      </c>
      <c r="H29" s="397">
        <f t="shared" si="0"/>
        <v>0.10355744</v>
      </c>
      <c r="I29" s="186"/>
      <c r="J29" s="56">
        <f t="shared" si="10"/>
        <v>0.10299999999999999</v>
      </c>
      <c r="K29" s="315">
        <f t="shared" si="11"/>
        <v>0.1004</v>
      </c>
      <c r="L29" s="41" t="str">
        <f t="shared" si="7"/>
        <v/>
      </c>
      <c r="M29" s="345"/>
      <c r="N29" s="55">
        <f t="shared" si="2"/>
        <v>0.1041</v>
      </c>
      <c r="O29" s="37">
        <f t="shared" si="12"/>
        <v>0.1067</v>
      </c>
      <c r="P29" s="41" t="str">
        <f t="shared" si="3"/>
        <v/>
      </c>
      <c r="Q29" s="346"/>
      <c r="R29" s="54"/>
      <c r="S29" s="38"/>
      <c r="T29" s="116" t="s">
        <v>42</v>
      </c>
      <c r="U29" s="186"/>
      <c r="V29" s="222"/>
      <c r="W29" s="56">
        <f t="shared" si="8"/>
        <v>0.10299999999999999</v>
      </c>
      <c r="X29" s="47">
        <f t="shared" si="9"/>
        <v>0.1041</v>
      </c>
      <c r="Y29" s="1"/>
      <c r="Z29" s="502"/>
      <c r="AB29" s="1"/>
    </row>
    <row r="30" spans="1:28" x14ac:dyDescent="0.25">
      <c r="A30" s="499">
        <v>42939</v>
      </c>
      <c r="B30" s="452">
        <v>14.131</v>
      </c>
      <c r="C30" s="452">
        <v>14.025</v>
      </c>
      <c r="D30" s="336">
        <f t="shared" si="4"/>
        <v>12.7179</v>
      </c>
      <c r="E30" s="336">
        <f t="shared" si="5"/>
        <v>15.5441</v>
      </c>
      <c r="F30" s="89">
        <f t="shared" si="6"/>
        <v>14.025</v>
      </c>
      <c r="G30" s="370">
        <v>743.68</v>
      </c>
      <c r="H30" s="398">
        <f t="shared" si="0"/>
        <v>0.10430112</v>
      </c>
      <c r="I30" s="186"/>
      <c r="J30" s="94">
        <f t="shared" si="10"/>
        <v>0.1038</v>
      </c>
      <c r="K30" s="316">
        <f t="shared" si="11"/>
        <v>0.1012</v>
      </c>
      <c r="L30" s="97" t="str">
        <f t="shared" si="7"/>
        <v/>
      </c>
      <c r="M30" s="345"/>
      <c r="N30" s="98">
        <f t="shared" si="2"/>
        <v>0.1048</v>
      </c>
      <c r="O30" s="95">
        <f t="shared" si="12"/>
        <v>0.1074</v>
      </c>
      <c r="P30" s="97" t="str">
        <f t="shared" si="3"/>
        <v/>
      </c>
      <c r="Q30" s="186"/>
      <c r="R30" s="101"/>
      <c r="S30" s="89"/>
      <c r="T30" s="115" t="s">
        <v>42</v>
      </c>
      <c r="U30" s="186"/>
      <c r="V30" s="370"/>
      <c r="W30" s="94">
        <f t="shared" si="8"/>
        <v>0.1038</v>
      </c>
      <c r="X30" s="91">
        <f t="shared" si="9"/>
        <v>0.1048</v>
      </c>
      <c r="Y30" s="1"/>
      <c r="Z30" s="502"/>
      <c r="AB30" s="1"/>
    </row>
    <row r="31" spans="1:28" x14ac:dyDescent="0.25">
      <c r="A31" s="500">
        <v>42940</v>
      </c>
      <c r="B31" s="368">
        <v>14.125</v>
      </c>
      <c r="C31" s="368">
        <v>13.968999999999999</v>
      </c>
      <c r="D31" s="337">
        <f t="shared" si="4"/>
        <v>12.7125</v>
      </c>
      <c r="E31" s="337">
        <f t="shared" si="5"/>
        <v>15.5375</v>
      </c>
      <c r="F31" s="38">
        <f t="shared" si="6"/>
        <v>13.968999999999999</v>
      </c>
      <c r="G31" s="396">
        <v>743.61</v>
      </c>
      <c r="H31" s="397">
        <f t="shared" si="0"/>
        <v>0.10387488089999999</v>
      </c>
      <c r="I31" s="186"/>
      <c r="J31" s="56">
        <f t="shared" si="10"/>
        <v>0.10340000000000001</v>
      </c>
      <c r="K31" s="315">
        <f t="shared" si="11"/>
        <v>0.1008</v>
      </c>
      <c r="L31" s="41" t="str">
        <f t="shared" si="7"/>
        <v/>
      </c>
      <c r="M31" s="345"/>
      <c r="N31" s="55">
        <f t="shared" si="2"/>
        <v>0.10440000000000001</v>
      </c>
      <c r="O31" s="37">
        <f t="shared" si="12"/>
        <v>0.107</v>
      </c>
      <c r="P31" s="41" t="str">
        <f t="shared" si="3"/>
        <v/>
      </c>
      <c r="Q31" s="346"/>
      <c r="R31" s="54"/>
      <c r="S31" s="38"/>
      <c r="T31" s="116" t="s">
        <v>42</v>
      </c>
      <c r="U31" s="186"/>
      <c r="V31" s="222"/>
      <c r="W31" s="56">
        <f t="shared" si="8"/>
        <v>0.10340000000000001</v>
      </c>
      <c r="X31" s="47">
        <f t="shared" si="9"/>
        <v>0.10440000000000001</v>
      </c>
      <c r="Y31" s="1"/>
      <c r="Z31" s="1"/>
      <c r="AA31" s="1"/>
      <c r="AB31" s="1"/>
    </row>
    <row r="32" spans="1:28" x14ac:dyDescent="0.25">
      <c r="A32" s="499">
        <v>42941</v>
      </c>
      <c r="B32" s="452">
        <v>14.003</v>
      </c>
      <c r="C32" s="452">
        <v>13.955</v>
      </c>
      <c r="D32" s="336">
        <f t="shared" si="4"/>
        <v>12.6027</v>
      </c>
      <c r="E32" s="336">
        <f t="shared" si="5"/>
        <v>15.4033</v>
      </c>
      <c r="F32" s="89">
        <f t="shared" si="6"/>
        <v>13.955</v>
      </c>
      <c r="G32" s="370">
        <v>743.61</v>
      </c>
      <c r="H32" s="398">
        <f t="shared" si="0"/>
        <v>0.1037707755</v>
      </c>
      <c r="I32" s="186"/>
      <c r="J32" s="94">
        <f t="shared" si="10"/>
        <v>0.1033</v>
      </c>
      <c r="K32" s="316">
        <f t="shared" si="11"/>
        <v>0.1007</v>
      </c>
      <c r="L32" s="97" t="str">
        <f t="shared" si="7"/>
        <v/>
      </c>
      <c r="M32" s="345"/>
      <c r="N32" s="98">
        <f t="shared" si="2"/>
        <v>0.1043</v>
      </c>
      <c r="O32" s="95">
        <f t="shared" si="12"/>
        <v>0.1069</v>
      </c>
      <c r="P32" s="97" t="str">
        <f t="shared" si="3"/>
        <v/>
      </c>
      <c r="Q32" s="186"/>
      <c r="R32" s="101"/>
      <c r="S32" s="89"/>
      <c r="T32" s="115" t="s">
        <v>42</v>
      </c>
      <c r="U32" s="186"/>
      <c r="V32" s="370"/>
      <c r="W32" s="94">
        <f t="shared" si="8"/>
        <v>0.1033</v>
      </c>
      <c r="X32" s="91">
        <f t="shared" si="9"/>
        <v>0.1043</v>
      </c>
      <c r="Y32" s="1"/>
      <c r="Z32" s="1"/>
      <c r="AA32" s="1"/>
      <c r="AB32" s="1"/>
    </row>
    <row r="33" spans="1:28" x14ac:dyDescent="0.25">
      <c r="A33" s="500">
        <v>42942</v>
      </c>
      <c r="B33" s="368">
        <v>13.859</v>
      </c>
      <c r="C33" s="368">
        <v>13.863</v>
      </c>
      <c r="D33" s="337">
        <f t="shared" si="4"/>
        <v>12.473100000000001</v>
      </c>
      <c r="E33" s="337">
        <f t="shared" si="5"/>
        <v>15.244899999999999</v>
      </c>
      <c r="F33" s="38">
        <f t="shared" si="6"/>
        <v>13.863</v>
      </c>
      <c r="G33" s="396">
        <v>743.68</v>
      </c>
      <c r="H33" s="397">
        <f t="shared" si="0"/>
        <v>0.10309635839999999</v>
      </c>
      <c r="I33" s="186"/>
      <c r="J33" s="56">
        <f t="shared" si="10"/>
        <v>0.1026</v>
      </c>
      <c r="K33" s="315">
        <f t="shared" si="11"/>
        <v>0.1</v>
      </c>
      <c r="L33" s="41" t="str">
        <f t="shared" si="7"/>
        <v/>
      </c>
      <c r="M33" s="345"/>
      <c r="N33" s="55">
        <f t="shared" si="2"/>
        <v>0.1036</v>
      </c>
      <c r="O33" s="37">
        <f t="shared" si="12"/>
        <v>0.1062</v>
      </c>
      <c r="P33" s="41" t="str">
        <f t="shared" si="3"/>
        <v/>
      </c>
      <c r="Q33" s="186"/>
      <c r="R33" s="54"/>
      <c r="S33" s="38"/>
      <c r="T33" s="116" t="s">
        <v>42</v>
      </c>
      <c r="U33" s="186"/>
      <c r="V33" s="222"/>
      <c r="W33" s="56">
        <f t="shared" si="8"/>
        <v>0.1026</v>
      </c>
      <c r="X33" s="47">
        <f t="shared" si="9"/>
        <v>0.1036</v>
      </c>
      <c r="Y33" s="1"/>
      <c r="Z33" s="1"/>
      <c r="AA33" s="1"/>
      <c r="AB33" s="1"/>
    </row>
    <row r="34" spans="1:28" x14ac:dyDescent="0.25">
      <c r="A34" s="499">
        <v>42943</v>
      </c>
      <c r="B34" s="452">
        <v>14.111000000000001</v>
      </c>
      <c r="C34" s="452">
        <v>14.574999999999999</v>
      </c>
      <c r="D34" s="336">
        <f t="shared" si="4"/>
        <v>12.6999</v>
      </c>
      <c r="E34" s="336">
        <f t="shared" si="5"/>
        <v>15.522100000000002</v>
      </c>
      <c r="F34" s="390">
        <f t="shared" si="6"/>
        <v>14.574999999999999</v>
      </c>
      <c r="G34" s="453">
        <v>743.62</v>
      </c>
      <c r="H34" s="398">
        <f t="shared" si="0"/>
        <v>0.10838261499999999</v>
      </c>
      <c r="I34" s="186"/>
      <c r="J34" s="94">
        <f t="shared" si="10"/>
        <v>0.10780000000000001</v>
      </c>
      <c r="K34" s="316">
        <f t="shared" si="11"/>
        <v>0.1051</v>
      </c>
      <c r="L34" s="97" t="str">
        <f t="shared" si="7"/>
        <v/>
      </c>
      <c r="M34" s="345"/>
      <c r="N34" s="98">
        <f t="shared" si="2"/>
        <v>0.1089</v>
      </c>
      <c r="O34" s="95">
        <f t="shared" si="12"/>
        <v>0.1116</v>
      </c>
      <c r="P34" s="97" t="str">
        <f t="shared" si="3"/>
        <v/>
      </c>
      <c r="Q34" s="186"/>
      <c r="R34" s="101"/>
      <c r="S34" s="89"/>
      <c r="T34" s="115" t="s">
        <v>42</v>
      </c>
      <c r="U34" s="186"/>
      <c r="V34" s="370"/>
      <c r="W34" s="94">
        <f t="shared" si="8"/>
        <v>0.10780000000000001</v>
      </c>
      <c r="X34" s="91">
        <f t="shared" si="9"/>
        <v>0.1089</v>
      </c>
      <c r="Y34" s="1"/>
      <c r="Z34" s="1"/>
      <c r="AA34" s="1"/>
      <c r="AB34" s="1"/>
    </row>
    <row r="35" spans="1:28" x14ac:dyDescent="0.25">
      <c r="A35" s="500">
        <v>42944</v>
      </c>
      <c r="B35" s="368">
        <v>14.164999999999999</v>
      </c>
      <c r="C35" s="368">
        <v>14.5</v>
      </c>
      <c r="D35" s="359">
        <f t="shared" si="4"/>
        <v>12.7485</v>
      </c>
      <c r="E35" s="359">
        <f t="shared" si="5"/>
        <v>15.581499999999998</v>
      </c>
      <c r="F35" s="38">
        <f t="shared" si="6"/>
        <v>14.5</v>
      </c>
      <c r="G35" s="396">
        <v>743.64</v>
      </c>
      <c r="H35" s="399">
        <f t="shared" si="0"/>
        <v>0.1078278</v>
      </c>
      <c r="I35" s="186"/>
      <c r="J35" s="362">
        <f t="shared" si="10"/>
        <v>0.10730000000000001</v>
      </c>
      <c r="K35" s="363">
        <f t="shared" si="11"/>
        <v>0.1046</v>
      </c>
      <c r="L35" s="364" t="str">
        <f t="shared" si="7"/>
        <v/>
      </c>
      <c r="M35" s="345"/>
      <c r="N35" s="365">
        <f t="shared" si="2"/>
        <v>0.1084</v>
      </c>
      <c r="O35" s="345">
        <f t="shared" si="12"/>
        <v>0.1111</v>
      </c>
      <c r="P35" s="364"/>
      <c r="Q35" s="186"/>
      <c r="R35" s="366"/>
      <c r="S35" s="360"/>
      <c r="T35" s="367" t="s">
        <v>42</v>
      </c>
      <c r="U35" s="186"/>
      <c r="V35" s="222"/>
      <c r="W35" s="56">
        <f t="shared" si="8"/>
        <v>0.10730000000000001</v>
      </c>
      <c r="X35" s="47">
        <f t="shared" si="9"/>
        <v>0.1084</v>
      </c>
      <c r="Y35" s="1"/>
      <c r="Z35" s="1"/>
      <c r="AA35" s="1"/>
      <c r="AB35" s="1"/>
    </row>
    <row r="36" spans="1:28" x14ac:dyDescent="0.25">
      <c r="A36" s="499">
        <v>42945</v>
      </c>
      <c r="B36" s="452">
        <v>13.882</v>
      </c>
      <c r="C36" s="452">
        <v>13.925000000000001</v>
      </c>
      <c r="D36" s="389">
        <f t="shared" si="4"/>
        <v>12.4938</v>
      </c>
      <c r="E36" s="336">
        <f t="shared" si="5"/>
        <v>15.270199999999999</v>
      </c>
      <c r="F36" s="390">
        <f t="shared" si="6"/>
        <v>13.925000000000001</v>
      </c>
      <c r="G36" s="453">
        <v>743.64</v>
      </c>
      <c r="H36" s="398">
        <f>(F36*G36)/100000</f>
        <v>0.10355187</v>
      </c>
      <c r="I36" s="186"/>
      <c r="J36" s="94">
        <f t="shared" si="10"/>
        <v>0.10299999999999999</v>
      </c>
      <c r="K36" s="316">
        <f t="shared" si="11"/>
        <v>0.1004</v>
      </c>
      <c r="L36" s="97" t="str">
        <f t="shared" si="7"/>
        <v/>
      </c>
      <c r="M36" s="345"/>
      <c r="N36" s="98">
        <f t="shared" si="2"/>
        <v>0.1041</v>
      </c>
      <c r="O36" s="95">
        <f t="shared" si="12"/>
        <v>0.1067</v>
      </c>
      <c r="P36" s="97"/>
      <c r="Q36" s="186"/>
      <c r="R36" s="101"/>
      <c r="S36" s="89"/>
      <c r="T36" s="115" t="s">
        <v>42</v>
      </c>
      <c r="U36" s="186"/>
      <c r="V36" s="370"/>
      <c r="W36" s="94">
        <f t="shared" si="8"/>
        <v>0.10299999999999999</v>
      </c>
      <c r="X36" s="91">
        <f t="shared" si="9"/>
        <v>0.1041</v>
      </c>
      <c r="Y36" s="1"/>
      <c r="Z36" s="1"/>
      <c r="AA36" s="1"/>
      <c r="AB36" s="1"/>
    </row>
    <row r="37" spans="1:28" x14ac:dyDescent="0.25">
      <c r="A37" s="500">
        <v>42946</v>
      </c>
      <c r="B37" s="368">
        <v>13.882</v>
      </c>
      <c r="C37" s="368">
        <v>13.5</v>
      </c>
      <c r="D37" s="359">
        <f t="shared" si="4"/>
        <v>12.4938</v>
      </c>
      <c r="E37" s="359">
        <f t="shared" si="5"/>
        <v>15.270199999999999</v>
      </c>
      <c r="F37" s="38">
        <f t="shared" si="6"/>
        <v>13.5</v>
      </c>
      <c r="G37" s="396">
        <v>743.64</v>
      </c>
      <c r="H37" s="399">
        <f t="shared" ref="H37:H38" si="13">(F37*G37)/100000</f>
        <v>0.10039139999999999</v>
      </c>
      <c r="I37" s="186"/>
      <c r="J37" s="362">
        <f t="shared" si="10"/>
        <v>9.9900000000000003E-2</v>
      </c>
      <c r="K37" s="363">
        <f t="shared" si="11"/>
        <v>9.74E-2</v>
      </c>
      <c r="L37" s="364"/>
      <c r="M37" s="345"/>
      <c r="N37" s="365">
        <f t="shared" si="2"/>
        <v>0.1009</v>
      </c>
      <c r="O37" s="345">
        <f t="shared" si="12"/>
        <v>0.10340000000000001</v>
      </c>
      <c r="P37" s="364"/>
      <c r="Q37" s="186"/>
      <c r="R37" s="366"/>
      <c r="S37" s="360"/>
      <c r="T37" s="367" t="s">
        <v>43</v>
      </c>
      <c r="U37" s="186"/>
      <c r="V37" s="222" t="s">
        <v>36</v>
      </c>
      <c r="W37" s="56">
        <f t="shared" si="8"/>
        <v>9.74E-2</v>
      </c>
      <c r="X37" s="47">
        <f t="shared" si="9"/>
        <v>0.1009</v>
      </c>
      <c r="Y37" s="1"/>
      <c r="Z37" s="1"/>
      <c r="AA37" s="1"/>
      <c r="AB37" s="1"/>
    </row>
    <row r="38" spans="1:28" ht="17.25" customHeight="1" thickBot="1" x14ac:dyDescent="0.3">
      <c r="A38" s="501">
        <v>42947</v>
      </c>
      <c r="B38" s="455">
        <v>13.919</v>
      </c>
      <c r="C38" s="455">
        <v>14.063000000000001</v>
      </c>
      <c r="D38" s="456">
        <f t="shared" si="4"/>
        <v>12.527100000000001</v>
      </c>
      <c r="E38" s="456">
        <f t="shared" si="5"/>
        <v>15.3109</v>
      </c>
      <c r="F38" s="457">
        <f t="shared" si="6"/>
        <v>14.063000000000001</v>
      </c>
      <c r="G38" s="458">
        <v>743.64</v>
      </c>
      <c r="H38" s="460">
        <f t="shared" si="13"/>
        <v>0.1045780932</v>
      </c>
      <c r="I38" s="35"/>
      <c r="J38" s="467">
        <f t="shared" si="10"/>
        <v>0.1041</v>
      </c>
      <c r="K38" s="468">
        <f t="shared" si="11"/>
        <v>0.1014</v>
      </c>
      <c r="L38" s="469"/>
      <c r="M38" s="38"/>
      <c r="N38" s="472">
        <f t="shared" si="2"/>
        <v>0.1051</v>
      </c>
      <c r="O38" s="473">
        <f t="shared" si="12"/>
        <v>0.1077</v>
      </c>
      <c r="P38" s="469"/>
      <c r="Q38" s="222"/>
      <c r="R38" s="476"/>
      <c r="S38" s="457"/>
      <c r="T38" s="477" t="s">
        <v>42</v>
      </c>
      <c r="U38" s="35"/>
      <c r="V38" s="1"/>
      <c r="W38" s="479">
        <f t="shared" si="8"/>
        <v>0.1041</v>
      </c>
      <c r="X38" s="480">
        <f t="shared" si="9"/>
        <v>0.1051</v>
      </c>
      <c r="Y38" s="1"/>
      <c r="Z38" s="1"/>
      <c r="AA38" s="1"/>
      <c r="AB38" s="1"/>
    </row>
    <row r="39" spans="1:28" ht="15.75" thickBot="1" x14ac:dyDescent="0.3">
      <c r="A39" s="65" t="s">
        <v>47</v>
      </c>
      <c r="B39" s="368"/>
      <c r="H39" s="459">
        <f>ROUND(SUM(H9:H38)/31,4)</f>
        <v>0.10390000000000001</v>
      </c>
      <c r="Y39" s="1"/>
      <c r="Z39" s="1"/>
      <c r="AA39" s="1"/>
      <c r="AB39" s="1"/>
    </row>
  </sheetData>
  <mergeCells count="4">
    <mergeCell ref="J6:L6"/>
    <mergeCell ref="N6:P6"/>
    <mergeCell ref="R6:S6"/>
    <mergeCell ref="W6:X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topLeftCell="A4" workbookViewId="0">
      <selection activeCell="V13" sqref="V13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7" max="7" width="9.140625" customWidth="1"/>
    <col min="8" max="8" width="12.42578125" customWidth="1"/>
    <col min="9" max="9" width="12.140625" customWidth="1"/>
    <col min="10" max="10" width="13.5703125" customWidth="1"/>
    <col min="11" max="11" width="9.140625" customWidth="1"/>
    <col min="12" max="12" width="12.5703125" customWidth="1"/>
    <col min="13" max="13" width="11.42578125" customWidth="1"/>
    <col min="14" max="14" width="12.42578125" customWidth="1"/>
    <col min="15" max="15" width="9.140625" customWidth="1"/>
    <col min="16" max="16" width="13.42578125" customWidth="1"/>
    <col min="17" max="17" width="14.28515625" customWidth="1"/>
    <col min="18" max="18" width="13.7109375" customWidth="1"/>
    <col min="19" max="19" width="9.140625" customWidth="1"/>
    <col min="20" max="20" width="9.140625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55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262" t="s">
        <v>1</v>
      </c>
      <c r="C6" s="263" t="s">
        <v>2</v>
      </c>
      <c r="D6" s="263" t="s">
        <v>6</v>
      </c>
      <c r="E6" s="263" t="s">
        <v>8</v>
      </c>
      <c r="F6" s="264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265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42370</v>
      </c>
      <c r="B8" s="228">
        <v>14.989000000000001</v>
      </c>
      <c r="C8" s="209">
        <v>15</v>
      </c>
      <c r="D8" s="210">
        <f t="shared" ref="D8:D38" si="0">ROUND((B8+C8)/2,3)</f>
        <v>14.994999999999999</v>
      </c>
      <c r="E8" s="211">
        <v>746.25</v>
      </c>
      <c r="F8" s="212">
        <f t="shared" ref="F8:F38" si="1">(D8*E8)/100000</f>
        <v>0.1119001875</v>
      </c>
      <c r="G8" s="52"/>
      <c r="H8" s="214">
        <f>ROUND(ROUND(D8*0.995,3)*(E8/100000),4)</f>
        <v>0.1113</v>
      </c>
      <c r="I8" s="215">
        <f t="shared" ref="I8:I38" si="2">ROUND(ROUND(D8*0.98,3)*(E8/100000),4)</f>
        <v>0.10970000000000001</v>
      </c>
      <c r="J8" s="216" t="str">
        <f t="shared" ref="J8:J38" si="3">IF(ISNUMBER(P8),ROUND(ROUND(P8,3)*(E8/100000),4),"")</f>
        <v/>
      </c>
      <c r="K8" s="37"/>
      <c r="L8" s="217">
        <f t="shared" ref="L8:L38" si="4">ROUND(ROUND(D8*1.005,3)*(E8/100000),4)</f>
        <v>0.1125</v>
      </c>
      <c r="M8" s="215">
        <f t="shared" ref="M8:M38" si="5">ROUND(ROUND(D8*1.02,3)*(E8/100000),4)</f>
        <v>0.11409999999999999</v>
      </c>
      <c r="N8" s="218" t="str">
        <f t="shared" ref="N8:N38" si="6">IF(ISNUMBER(Q8),ROUND(ROUND(Q8,3)*(E8/100000),4),"")</f>
        <v/>
      </c>
      <c r="O8" s="52"/>
      <c r="P8" s="219"/>
      <c r="Q8" s="220"/>
      <c r="R8" s="221" t="s">
        <v>13</v>
      </c>
      <c r="S8" s="52"/>
      <c r="T8" s="222"/>
      <c r="U8" s="214">
        <f>IF(R8="Green zone",MIN(H8,J8),IF(T8="Upper",MIN(I8,J8),IF(T8="Lower",MIN(H8,J8))))</f>
        <v>0.1113</v>
      </c>
      <c r="V8" s="212">
        <f>IF(R8="Green zone",MAX(L8,N8),IF(T8="Upper",MAX(L8,N8),IF(T8="Lower",MAX(M8,N8))))</f>
        <v>0.1125</v>
      </c>
    </row>
    <row r="9" spans="1:22" x14ac:dyDescent="0.25">
      <c r="A9" s="128">
        <v>42371</v>
      </c>
      <c r="B9" s="176">
        <v>14.989000000000001</v>
      </c>
      <c r="C9" s="203">
        <v>15</v>
      </c>
      <c r="D9" s="38">
        <f t="shared" si="0"/>
        <v>14.994999999999999</v>
      </c>
      <c r="E9" s="39">
        <v>746.25</v>
      </c>
      <c r="F9" s="47">
        <f>(D9*E9)/100000</f>
        <v>0.1119001875</v>
      </c>
      <c r="G9" s="52"/>
      <c r="H9" s="56">
        <f>ROUND(ROUND(D9*0.995,3)*(E9/100000),4)</f>
        <v>0.1113</v>
      </c>
      <c r="I9" s="37">
        <f t="shared" si="2"/>
        <v>0.10970000000000001</v>
      </c>
      <c r="J9" s="204" t="str">
        <f t="shared" si="3"/>
        <v/>
      </c>
      <c r="K9" s="37"/>
      <c r="L9" s="55">
        <f t="shared" si="4"/>
        <v>0.1125</v>
      </c>
      <c r="M9" s="37">
        <f t="shared" si="5"/>
        <v>0.11409999999999999</v>
      </c>
      <c r="N9" s="41" t="str">
        <f t="shared" si="6"/>
        <v/>
      </c>
      <c r="O9" s="222"/>
      <c r="P9" s="227"/>
      <c r="Q9" s="74"/>
      <c r="R9" s="116" t="s">
        <v>13</v>
      </c>
      <c r="S9" s="52"/>
      <c r="T9" s="222"/>
      <c r="U9" s="56">
        <f t="shared" ref="U9:U38" si="7">IF(R9="Green zone",MIN(H9,J9),IF(T9="Upper",MIN(I9,J9),IF(T9="Lower",MIN(H9,J9))))</f>
        <v>0.1113</v>
      </c>
      <c r="V9" s="47">
        <f t="shared" ref="V9:V38" si="8">IF(R9="Green zone",MAX(L9,N9),IF(T9="Upper",MAX(L9,N9),IF(T9="Lower",MAX(M9,N9))))</f>
        <v>0.1125</v>
      </c>
    </row>
    <row r="10" spans="1:22" x14ac:dyDescent="0.25">
      <c r="A10" s="86">
        <v>42372</v>
      </c>
      <c r="B10" s="175">
        <v>14.989000000000001</v>
      </c>
      <c r="C10" s="172">
        <v>15.585000000000001</v>
      </c>
      <c r="D10" s="89">
        <f t="shared" si="0"/>
        <v>15.287000000000001</v>
      </c>
      <c r="E10" s="92">
        <v>746.25</v>
      </c>
      <c r="F10" s="91">
        <f t="shared" si="1"/>
        <v>0.1140792375</v>
      </c>
      <c r="G10" s="52"/>
      <c r="H10" s="94">
        <f t="shared" ref="H10:H38" si="9">ROUND(ROUND(D10*0.995,3)*(E10/100000),4)</f>
        <v>0.1135</v>
      </c>
      <c r="I10" s="95">
        <f t="shared" si="2"/>
        <v>0.1118</v>
      </c>
      <c r="J10" s="97" t="str">
        <f t="shared" si="3"/>
        <v/>
      </c>
      <c r="K10" s="37"/>
      <c r="L10" s="98">
        <f t="shared" si="4"/>
        <v>0.11459999999999999</v>
      </c>
      <c r="M10" s="95">
        <f t="shared" si="5"/>
        <v>0.1164</v>
      </c>
      <c r="N10" s="97">
        <f t="shared" si="6"/>
        <v>0.11899999999999999</v>
      </c>
      <c r="O10" s="52"/>
      <c r="P10" s="101"/>
      <c r="Q10" s="89">
        <v>15.95</v>
      </c>
      <c r="R10" s="115" t="s">
        <v>13</v>
      </c>
      <c r="S10" s="52"/>
      <c r="T10" s="222"/>
      <c r="U10" s="94">
        <f t="shared" si="7"/>
        <v>0.1135</v>
      </c>
      <c r="V10" s="91">
        <f t="shared" si="8"/>
        <v>0.11899999999999999</v>
      </c>
    </row>
    <row r="11" spans="1:22" x14ac:dyDescent="0.25">
      <c r="A11" s="128">
        <v>42373</v>
      </c>
      <c r="B11" s="176">
        <v>15.026</v>
      </c>
      <c r="C11" s="173">
        <v>15.278</v>
      </c>
      <c r="D11" s="38">
        <f t="shared" si="0"/>
        <v>15.151999999999999</v>
      </c>
      <c r="E11" s="39">
        <v>746.2</v>
      </c>
      <c r="F11" s="47">
        <f>(D11*E11)/100000</f>
        <v>0.11306422399999999</v>
      </c>
      <c r="G11" s="52"/>
      <c r="H11" s="56">
        <f>ROUND(ROUND(D11*0.995,3)*(E11/100000),4)</f>
        <v>0.1125</v>
      </c>
      <c r="I11" s="37">
        <f t="shared" si="2"/>
        <v>0.1108</v>
      </c>
      <c r="J11" s="41" t="str">
        <f t="shared" si="3"/>
        <v/>
      </c>
      <c r="K11" s="37"/>
      <c r="L11" s="55">
        <f t="shared" si="4"/>
        <v>0.11360000000000001</v>
      </c>
      <c r="M11" s="37">
        <f t="shared" si="5"/>
        <v>0.1153</v>
      </c>
      <c r="N11" s="41">
        <f t="shared" si="6"/>
        <v>0.1153</v>
      </c>
      <c r="O11" s="222"/>
      <c r="P11" s="54"/>
      <c r="Q11" s="38">
        <v>15.45</v>
      </c>
      <c r="R11" s="116" t="s">
        <v>13</v>
      </c>
      <c r="S11" s="52"/>
      <c r="T11" s="222"/>
      <c r="U11" s="56">
        <f t="shared" si="7"/>
        <v>0.1125</v>
      </c>
      <c r="V11" s="47">
        <f t="shared" si="8"/>
        <v>0.1153</v>
      </c>
    </row>
    <row r="12" spans="1:22" x14ac:dyDescent="0.25">
      <c r="A12" s="86">
        <v>42374</v>
      </c>
      <c r="B12" s="175">
        <v>14.779</v>
      </c>
      <c r="C12" s="172">
        <v>15.65</v>
      </c>
      <c r="D12" s="89">
        <f t="shared" si="0"/>
        <v>15.215</v>
      </c>
      <c r="E12" s="92">
        <v>746.05</v>
      </c>
      <c r="F12" s="91">
        <f t="shared" si="1"/>
        <v>0.11351150749999998</v>
      </c>
      <c r="G12" s="52"/>
      <c r="H12" s="94">
        <f t="shared" si="9"/>
        <v>0.1129</v>
      </c>
      <c r="I12" s="95">
        <f t="shared" si="2"/>
        <v>0.11119999999999999</v>
      </c>
      <c r="J12" s="97" t="str">
        <f t="shared" si="3"/>
        <v/>
      </c>
      <c r="K12" s="37"/>
      <c r="L12" s="98">
        <f t="shared" si="4"/>
        <v>0.11409999999999999</v>
      </c>
      <c r="M12" s="95">
        <f t="shared" si="5"/>
        <v>0.1158</v>
      </c>
      <c r="N12" s="97" t="str">
        <f t="shared" si="6"/>
        <v/>
      </c>
      <c r="O12" s="52"/>
      <c r="P12" s="101"/>
      <c r="Q12" s="89"/>
      <c r="R12" s="115" t="s">
        <v>28</v>
      </c>
      <c r="S12" s="52"/>
      <c r="T12" s="222" t="s">
        <v>38</v>
      </c>
      <c r="U12" s="94">
        <f t="shared" si="7"/>
        <v>0.1129</v>
      </c>
      <c r="V12" s="91">
        <f t="shared" si="8"/>
        <v>0.1158</v>
      </c>
    </row>
    <row r="13" spans="1:22" x14ac:dyDescent="0.25">
      <c r="A13" s="128">
        <v>42375</v>
      </c>
      <c r="B13" s="176">
        <v>15.253</v>
      </c>
      <c r="C13" s="173">
        <v>16.355</v>
      </c>
      <c r="D13" s="38">
        <f t="shared" si="0"/>
        <v>15.804</v>
      </c>
      <c r="E13" s="205">
        <v>746.03</v>
      </c>
      <c r="F13" s="47">
        <f t="shared" si="1"/>
        <v>0.11790258120000001</v>
      </c>
      <c r="G13" s="52"/>
      <c r="H13" s="56">
        <f t="shared" si="9"/>
        <v>0.1173</v>
      </c>
      <c r="I13" s="37">
        <f t="shared" si="2"/>
        <v>0.11550000000000001</v>
      </c>
      <c r="J13" s="47" t="str">
        <f t="shared" si="3"/>
        <v/>
      </c>
      <c r="K13" s="37"/>
      <c r="L13" s="55">
        <f t="shared" si="4"/>
        <v>0.11849999999999999</v>
      </c>
      <c r="M13" s="37">
        <f t="shared" si="5"/>
        <v>0.1203</v>
      </c>
      <c r="N13" s="41">
        <f t="shared" si="6"/>
        <v>0.21629999999999999</v>
      </c>
      <c r="O13" s="222"/>
      <c r="P13" s="54"/>
      <c r="Q13" s="38">
        <v>29</v>
      </c>
      <c r="R13" s="116" t="s">
        <v>13</v>
      </c>
      <c r="S13" s="52"/>
      <c r="T13" s="222"/>
      <c r="U13" s="56">
        <f t="shared" si="7"/>
        <v>0.1173</v>
      </c>
      <c r="V13" s="47">
        <v>0.15920000000000001</v>
      </c>
    </row>
    <row r="14" spans="1:22" x14ac:dyDescent="0.25">
      <c r="A14" s="86">
        <v>42376</v>
      </c>
      <c r="B14" s="175">
        <v>15.557</v>
      </c>
      <c r="C14" s="172">
        <v>16.5</v>
      </c>
      <c r="D14" s="89">
        <f t="shared" si="0"/>
        <v>16.029</v>
      </c>
      <c r="E14" s="92">
        <v>745.96</v>
      </c>
      <c r="F14" s="91">
        <f t="shared" si="1"/>
        <v>0.11956992840000001</v>
      </c>
      <c r="G14" s="52"/>
      <c r="H14" s="94">
        <f t="shared" si="9"/>
        <v>0.11899999999999999</v>
      </c>
      <c r="I14" s="95">
        <f t="shared" si="2"/>
        <v>0.1172</v>
      </c>
      <c r="J14" s="97" t="str">
        <f>IF(ISNUMBER(P14),ROUND(ROUND(P14,3)*(E14/100000),4),"")</f>
        <v/>
      </c>
      <c r="K14" s="37"/>
      <c r="L14" s="98">
        <f t="shared" si="4"/>
        <v>0.1202</v>
      </c>
      <c r="M14" s="95">
        <f t="shared" si="5"/>
        <v>0.122</v>
      </c>
      <c r="N14" s="97" t="str">
        <f t="shared" si="6"/>
        <v/>
      </c>
      <c r="O14" s="52"/>
      <c r="P14" s="101"/>
      <c r="Q14" s="89"/>
      <c r="R14" s="115" t="s">
        <v>13</v>
      </c>
      <c r="S14" s="52"/>
      <c r="T14" s="222"/>
      <c r="U14" s="94">
        <f t="shared" si="7"/>
        <v>0.11899999999999999</v>
      </c>
      <c r="V14" s="91">
        <f t="shared" si="8"/>
        <v>0.1202</v>
      </c>
    </row>
    <row r="15" spans="1:22" x14ac:dyDescent="0.25">
      <c r="A15" s="128">
        <v>42377</v>
      </c>
      <c r="B15" s="176">
        <v>15.446999999999999</v>
      </c>
      <c r="C15" s="173">
        <v>15.225</v>
      </c>
      <c r="D15" s="38">
        <f t="shared" si="0"/>
        <v>15.336</v>
      </c>
      <c r="E15" s="39">
        <v>745.98</v>
      </c>
      <c r="F15" s="47">
        <f t="shared" si="1"/>
        <v>0.11440349280000001</v>
      </c>
      <c r="G15" s="52"/>
      <c r="H15" s="56">
        <f t="shared" si="9"/>
        <v>0.1138</v>
      </c>
      <c r="I15" s="37">
        <f t="shared" si="2"/>
        <v>0.11210000000000001</v>
      </c>
      <c r="J15" s="41" t="str">
        <f t="shared" si="3"/>
        <v/>
      </c>
      <c r="K15" s="37"/>
      <c r="L15" s="55">
        <f t="shared" si="4"/>
        <v>0.115</v>
      </c>
      <c r="M15" s="37">
        <f t="shared" si="5"/>
        <v>0.1167</v>
      </c>
      <c r="N15" s="41" t="str">
        <f t="shared" si="6"/>
        <v/>
      </c>
      <c r="O15" s="222"/>
      <c r="P15" s="54"/>
      <c r="Q15" s="38"/>
      <c r="R15" s="116" t="s">
        <v>13</v>
      </c>
      <c r="S15" s="52"/>
      <c r="T15" s="222"/>
      <c r="U15" s="56">
        <f t="shared" si="7"/>
        <v>0.1138</v>
      </c>
      <c r="V15" s="47">
        <f t="shared" si="8"/>
        <v>0.115</v>
      </c>
    </row>
    <row r="16" spans="1:22" x14ac:dyDescent="0.25">
      <c r="A16" s="86">
        <v>42378</v>
      </c>
      <c r="B16" s="175">
        <v>14.987</v>
      </c>
      <c r="C16" s="172">
        <v>17.95</v>
      </c>
      <c r="D16" s="89">
        <f t="shared" si="0"/>
        <v>16.469000000000001</v>
      </c>
      <c r="E16" s="92">
        <v>745.98</v>
      </c>
      <c r="F16" s="91">
        <f t="shared" si="1"/>
        <v>0.12285544620000001</v>
      </c>
      <c r="G16" s="52"/>
      <c r="H16" s="94">
        <f t="shared" si="9"/>
        <v>0.1222</v>
      </c>
      <c r="I16" s="95">
        <f t="shared" si="2"/>
        <v>0.12039999999999999</v>
      </c>
      <c r="J16" s="97" t="str">
        <f t="shared" si="3"/>
        <v/>
      </c>
      <c r="K16" s="37"/>
      <c r="L16" s="98">
        <f t="shared" si="4"/>
        <v>0.1235</v>
      </c>
      <c r="M16" s="95">
        <f t="shared" si="5"/>
        <v>0.12529999999999999</v>
      </c>
      <c r="N16" s="97" t="str">
        <f t="shared" si="6"/>
        <v/>
      </c>
      <c r="O16" s="52"/>
      <c r="P16" s="101"/>
      <c r="Q16" s="89"/>
      <c r="R16" s="115" t="s">
        <v>28</v>
      </c>
      <c r="S16" s="52"/>
      <c r="T16" s="222" t="s">
        <v>31</v>
      </c>
      <c r="U16" s="94">
        <f t="shared" si="7"/>
        <v>0.12039999999999999</v>
      </c>
      <c r="V16" s="91">
        <f t="shared" si="8"/>
        <v>0.1235</v>
      </c>
    </row>
    <row r="17" spans="1:22" x14ac:dyDescent="0.25">
      <c r="A17" s="128">
        <v>42379</v>
      </c>
      <c r="B17" s="176">
        <v>14.987</v>
      </c>
      <c r="C17" s="173">
        <v>14.324999999999999</v>
      </c>
      <c r="D17" s="38">
        <f t="shared" si="0"/>
        <v>14.656000000000001</v>
      </c>
      <c r="E17" s="39">
        <v>745.98</v>
      </c>
      <c r="F17" s="47">
        <f t="shared" si="1"/>
        <v>0.1093308288</v>
      </c>
      <c r="G17" s="52"/>
      <c r="H17" s="56">
        <f t="shared" si="9"/>
        <v>0.10879999999999999</v>
      </c>
      <c r="I17" s="37">
        <f t="shared" si="2"/>
        <v>0.1071</v>
      </c>
      <c r="J17" s="41" t="str">
        <f t="shared" si="3"/>
        <v/>
      </c>
      <c r="K17" s="37"/>
      <c r="L17" s="55">
        <f t="shared" si="4"/>
        <v>0.1099</v>
      </c>
      <c r="M17" s="37">
        <f t="shared" si="5"/>
        <v>0.1115</v>
      </c>
      <c r="N17" s="41" t="str">
        <f t="shared" si="6"/>
        <v/>
      </c>
      <c r="O17" s="222"/>
      <c r="P17" s="54"/>
      <c r="Q17" s="38"/>
      <c r="R17" s="116" t="s">
        <v>13</v>
      </c>
      <c r="S17" s="52"/>
      <c r="T17" s="222"/>
      <c r="U17" s="56">
        <f t="shared" si="7"/>
        <v>0.10879999999999999</v>
      </c>
      <c r="V17" s="47">
        <f t="shared" si="8"/>
        <v>0.1099</v>
      </c>
    </row>
    <row r="18" spans="1:22" x14ac:dyDescent="0.25">
      <c r="A18" s="86">
        <v>42380</v>
      </c>
      <c r="B18" s="175">
        <v>15.101000000000001</v>
      </c>
      <c r="C18" s="172">
        <v>15.069000000000001</v>
      </c>
      <c r="D18" s="89">
        <f t="shared" si="0"/>
        <v>15.085000000000001</v>
      </c>
      <c r="E18" s="92">
        <v>746.03</v>
      </c>
      <c r="F18" s="91">
        <f t="shared" si="1"/>
        <v>0.1125386255</v>
      </c>
      <c r="G18" s="52"/>
      <c r="H18" s="94">
        <f t="shared" si="9"/>
        <v>0.112</v>
      </c>
      <c r="I18" s="95">
        <f t="shared" si="2"/>
        <v>0.1103</v>
      </c>
      <c r="J18" s="97">
        <f t="shared" si="3"/>
        <v>0.1123</v>
      </c>
      <c r="K18" s="37"/>
      <c r="L18" s="98">
        <f t="shared" si="4"/>
        <v>0.11310000000000001</v>
      </c>
      <c r="M18" s="95">
        <f t="shared" si="5"/>
        <v>0.1148</v>
      </c>
      <c r="N18" s="97" t="str">
        <f t="shared" si="6"/>
        <v/>
      </c>
      <c r="O18" s="52"/>
      <c r="P18" s="101">
        <v>15.05</v>
      </c>
      <c r="Q18" s="89"/>
      <c r="R18" s="115" t="s">
        <v>13</v>
      </c>
      <c r="S18" s="52"/>
      <c r="T18" s="222"/>
      <c r="U18" s="94">
        <f t="shared" si="7"/>
        <v>0.112</v>
      </c>
      <c r="V18" s="91">
        <f t="shared" si="8"/>
        <v>0.11310000000000001</v>
      </c>
    </row>
    <row r="19" spans="1:22" x14ac:dyDescent="0.25">
      <c r="A19" s="128">
        <v>42381</v>
      </c>
      <c r="B19" s="176">
        <v>15.135</v>
      </c>
      <c r="C19" s="173">
        <v>14.208</v>
      </c>
      <c r="D19" s="38">
        <f t="shared" si="0"/>
        <v>14.672000000000001</v>
      </c>
      <c r="E19" s="39">
        <v>746.12</v>
      </c>
      <c r="F19" s="47">
        <f t="shared" si="1"/>
        <v>0.10947072640000001</v>
      </c>
      <c r="G19" s="52"/>
      <c r="H19" s="56">
        <f t="shared" si="9"/>
        <v>0.1089</v>
      </c>
      <c r="I19" s="37">
        <f t="shared" si="2"/>
        <v>0.10730000000000001</v>
      </c>
      <c r="J19" s="41">
        <f t="shared" si="3"/>
        <v>0.10589999999999999</v>
      </c>
      <c r="K19" s="37"/>
      <c r="L19" s="55">
        <f t="shared" si="4"/>
        <v>0.11</v>
      </c>
      <c r="M19" s="37">
        <f t="shared" si="5"/>
        <v>0.11169999999999999</v>
      </c>
      <c r="N19" s="41" t="str">
        <f t="shared" si="6"/>
        <v/>
      </c>
      <c r="O19" s="222"/>
      <c r="P19" s="54">
        <v>14.2</v>
      </c>
      <c r="Q19" s="38"/>
      <c r="R19" s="116" t="s">
        <v>28</v>
      </c>
      <c r="S19" s="52"/>
      <c r="T19" s="222" t="s">
        <v>31</v>
      </c>
      <c r="U19" s="56">
        <f t="shared" si="7"/>
        <v>0.10589999999999999</v>
      </c>
      <c r="V19" s="47">
        <f t="shared" si="8"/>
        <v>0.11</v>
      </c>
    </row>
    <row r="20" spans="1:22" x14ac:dyDescent="0.25">
      <c r="A20" s="86">
        <v>42382</v>
      </c>
      <c r="B20" s="175">
        <v>14.416</v>
      </c>
      <c r="C20" s="172">
        <v>14.252000000000001</v>
      </c>
      <c r="D20" s="89">
        <f t="shared" si="0"/>
        <v>14.334</v>
      </c>
      <c r="E20" s="92">
        <v>746.14</v>
      </c>
      <c r="F20" s="91">
        <f t="shared" si="1"/>
        <v>0.10695170759999999</v>
      </c>
      <c r="G20" s="52"/>
      <c r="H20" s="94">
        <f t="shared" si="9"/>
        <v>0.10639999999999999</v>
      </c>
      <c r="I20" s="95">
        <f t="shared" si="2"/>
        <v>0.1048</v>
      </c>
      <c r="J20" s="97">
        <f t="shared" si="3"/>
        <v>0.10580000000000001</v>
      </c>
      <c r="K20" s="37"/>
      <c r="L20" s="98">
        <f t="shared" si="4"/>
        <v>0.1075</v>
      </c>
      <c r="M20" s="95">
        <f t="shared" si="5"/>
        <v>0.1091</v>
      </c>
      <c r="N20" s="97" t="str">
        <f t="shared" si="6"/>
        <v/>
      </c>
      <c r="O20" s="52"/>
      <c r="P20" s="101">
        <v>14.175000000000001</v>
      </c>
      <c r="Q20" s="89"/>
      <c r="R20" s="115" t="s">
        <v>13</v>
      </c>
      <c r="S20" s="52"/>
      <c r="T20" s="222"/>
      <c r="U20" s="94">
        <f t="shared" si="7"/>
        <v>0.10580000000000001</v>
      </c>
      <c r="V20" s="91">
        <f t="shared" si="8"/>
        <v>0.1075</v>
      </c>
    </row>
    <row r="21" spans="1:22" x14ac:dyDescent="0.25">
      <c r="A21" s="128">
        <v>42383</v>
      </c>
      <c r="B21" s="176">
        <v>14.513999999999999</v>
      </c>
      <c r="C21" s="173">
        <v>14.55</v>
      </c>
      <c r="D21" s="38">
        <f t="shared" si="0"/>
        <v>14.532</v>
      </c>
      <c r="E21" s="39">
        <v>746.24</v>
      </c>
      <c r="F21" s="47">
        <f t="shared" si="1"/>
        <v>0.1084435968</v>
      </c>
      <c r="G21" s="52"/>
      <c r="H21" s="56">
        <f t="shared" si="9"/>
        <v>0.1079</v>
      </c>
      <c r="I21" s="37">
        <f t="shared" si="2"/>
        <v>0.10630000000000001</v>
      </c>
      <c r="J21" s="41" t="str">
        <f t="shared" si="3"/>
        <v/>
      </c>
      <c r="K21" s="37"/>
      <c r="L21" s="55">
        <f t="shared" si="4"/>
        <v>0.109</v>
      </c>
      <c r="M21" s="37">
        <f t="shared" si="5"/>
        <v>0.1106</v>
      </c>
      <c r="N21" s="41" t="str">
        <f t="shared" si="6"/>
        <v/>
      </c>
      <c r="O21" s="222"/>
      <c r="P21" s="54"/>
      <c r="Q21" s="38"/>
      <c r="R21" s="116" t="s">
        <v>13</v>
      </c>
      <c r="S21" s="52"/>
      <c r="T21" s="222"/>
      <c r="U21" s="56">
        <f t="shared" si="7"/>
        <v>0.1079</v>
      </c>
      <c r="V21" s="47">
        <f t="shared" si="8"/>
        <v>0.109</v>
      </c>
    </row>
    <row r="22" spans="1:22" x14ac:dyDescent="0.25">
      <c r="A22" s="86">
        <v>42384</v>
      </c>
      <c r="B22" s="175">
        <v>14.29</v>
      </c>
      <c r="C22" s="172">
        <v>14.363</v>
      </c>
      <c r="D22" s="89">
        <f t="shared" si="0"/>
        <v>14.327</v>
      </c>
      <c r="E22" s="92">
        <v>746.31</v>
      </c>
      <c r="F22" s="91">
        <f t="shared" si="1"/>
        <v>0.1069238337</v>
      </c>
      <c r="G22" s="52"/>
      <c r="H22" s="94">
        <f t="shared" si="9"/>
        <v>0.10639999999999999</v>
      </c>
      <c r="I22" s="95">
        <f t="shared" si="2"/>
        <v>0.1048</v>
      </c>
      <c r="J22" s="97" t="str">
        <f t="shared" si="3"/>
        <v/>
      </c>
      <c r="K22" s="37"/>
      <c r="L22" s="98">
        <f t="shared" si="4"/>
        <v>0.1075</v>
      </c>
      <c r="M22" s="95">
        <f t="shared" si="5"/>
        <v>0.1091</v>
      </c>
      <c r="N22" s="97">
        <f t="shared" si="6"/>
        <v>0.1086</v>
      </c>
      <c r="O22" s="52"/>
      <c r="P22" s="101"/>
      <c r="Q22" s="89">
        <v>14.55</v>
      </c>
      <c r="R22" s="115" t="s">
        <v>13</v>
      </c>
      <c r="S22" s="52"/>
      <c r="T22" s="222"/>
      <c r="U22" s="94">
        <f t="shared" si="7"/>
        <v>0.10639999999999999</v>
      </c>
      <c r="V22" s="91">
        <f t="shared" si="8"/>
        <v>0.1086</v>
      </c>
    </row>
    <row r="23" spans="1:22" x14ac:dyDescent="0.25">
      <c r="A23" s="128">
        <v>42385</v>
      </c>
      <c r="B23" s="176">
        <v>13.884</v>
      </c>
      <c r="C23" s="173">
        <v>14.65</v>
      </c>
      <c r="D23" s="38">
        <f t="shared" si="0"/>
        <v>14.266999999999999</v>
      </c>
      <c r="E23" s="39">
        <f>E22</f>
        <v>746.31</v>
      </c>
      <c r="F23" s="47">
        <f t="shared" si="1"/>
        <v>0.10647604769999998</v>
      </c>
      <c r="G23" s="52"/>
      <c r="H23" s="56">
        <f t="shared" si="9"/>
        <v>0.10589999999999999</v>
      </c>
      <c r="I23" s="37">
        <f t="shared" si="2"/>
        <v>0.1043</v>
      </c>
      <c r="J23" s="41" t="str">
        <f t="shared" si="3"/>
        <v/>
      </c>
      <c r="K23" s="37"/>
      <c r="L23" s="55">
        <f t="shared" si="4"/>
        <v>0.107</v>
      </c>
      <c r="M23" s="37">
        <f t="shared" si="5"/>
        <v>0.1086</v>
      </c>
      <c r="N23" s="41" t="str">
        <f t="shared" si="6"/>
        <v/>
      </c>
      <c r="O23" s="222"/>
      <c r="P23" s="54"/>
      <c r="Q23" s="38"/>
      <c r="R23" s="116" t="s">
        <v>13</v>
      </c>
      <c r="S23" s="52"/>
      <c r="T23" s="222"/>
      <c r="U23" s="56">
        <f t="shared" si="7"/>
        <v>0.10589999999999999</v>
      </c>
      <c r="V23" s="47">
        <f t="shared" si="8"/>
        <v>0.107</v>
      </c>
    </row>
    <row r="24" spans="1:22" x14ac:dyDescent="0.25">
      <c r="A24" s="86">
        <v>42386</v>
      </c>
      <c r="B24" s="175">
        <v>13.884</v>
      </c>
      <c r="C24" s="172">
        <v>14.226000000000001</v>
      </c>
      <c r="D24" s="89">
        <f t="shared" si="0"/>
        <v>14.055</v>
      </c>
      <c r="E24" s="92">
        <f>E23</f>
        <v>746.31</v>
      </c>
      <c r="F24" s="91">
        <f t="shared" si="1"/>
        <v>0.1048938705</v>
      </c>
      <c r="G24" s="52"/>
      <c r="H24" s="94">
        <f t="shared" si="9"/>
        <v>0.10440000000000001</v>
      </c>
      <c r="I24" s="95">
        <f t="shared" si="2"/>
        <v>0.1028</v>
      </c>
      <c r="J24" s="97">
        <f t="shared" si="3"/>
        <v>0.1013</v>
      </c>
      <c r="K24" s="37"/>
      <c r="L24" s="98">
        <f t="shared" si="4"/>
        <v>0.10539999999999999</v>
      </c>
      <c r="M24" s="95">
        <f t="shared" si="5"/>
        <v>0.107</v>
      </c>
      <c r="N24" s="97">
        <f t="shared" si="6"/>
        <v>0.10879999999999999</v>
      </c>
      <c r="O24" s="52"/>
      <c r="P24" s="101">
        <v>13.574999999999999</v>
      </c>
      <c r="Q24" s="89">
        <v>14.574999999999999</v>
      </c>
      <c r="R24" s="115" t="s">
        <v>13</v>
      </c>
      <c r="S24" s="52"/>
      <c r="T24" s="222"/>
      <c r="U24" s="94">
        <f t="shared" si="7"/>
        <v>0.1013</v>
      </c>
      <c r="V24" s="91">
        <f t="shared" si="8"/>
        <v>0.10879999999999999</v>
      </c>
    </row>
    <row r="25" spans="1:22" x14ac:dyDescent="0.25">
      <c r="A25" s="128">
        <v>42387</v>
      </c>
      <c r="B25" s="176">
        <v>13.989000000000001</v>
      </c>
      <c r="C25" s="173">
        <v>13.586</v>
      </c>
      <c r="D25" s="38">
        <f t="shared" si="0"/>
        <v>13.788</v>
      </c>
      <c r="E25" s="39">
        <v>746.33</v>
      </c>
      <c r="F25" s="47">
        <f t="shared" si="1"/>
        <v>0.1029039804</v>
      </c>
      <c r="G25" s="52"/>
      <c r="H25" s="56">
        <f t="shared" si="9"/>
        <v>0.1024</v>
      </c>
      <c r="I25" s="37">
        <f t="shared" si="2"/>
        <v>0.1008</v>
      </c>
      <c r="J25" s="41">
        <f t="shared" si="3"/>
        <v>0.1008</v>
      </c>
      <c r="K25" s="37"/>
      <c r="L25" s="55">
        <f t="shared" si="4"/>
        <v>0.10340000000000001</v>
      </c>
      <c r="M25" s="37">
        <f t="shared" si="5"/>
        <v>0.105</v>
      </c>
      <c r="N25" s="41" t="str">
        <f t="shared" si="6"/>
        <v/>
      </c>
      <c r="O25" s="222"/>
      <c r="P25" s="54">
        <v>13.5</v>
      </c>
      <c r="Q25" s="225"/>
      <c r="R25" s="226" t="s">
        <v>13</v>
      </c>
      <c r="S25" s="224"/>
      <c r="T25" s="222"/>
      <c r="U25" s="56">
        <f t="shared" si="7"/>
        <v>0.1008</v>
      </c>
      <c r="V25" s="47">
        <f t="shared" si="8"/>
        <v>0.10340000000000001</v>
      </c>
    </row>
    <row r="26" spans="1:22" x14ac:dyDescent="0.25">
      <c r="A26" s="86">
        <v>42388</v>
      </c>
      <c r="B26" s="175">
        <v>13.683</v>
      </c>
      <c r="C26" s="172">
        <v>13.95</v>
      </c>
      <c r="D26" s="89">
        <f t="shared" si="0"/>
        <v>13.817</v>
      </c>
      <c r="E26" s="92">
        <v>746.28</v>
      </c>
      <c r="F26" s="91">
        <f t="shared" si="1"/>
        <v>0.10311350759999999</v>
      </c>
      <c r="G26" s="52"/>
      <c r="H26" s="94">
        <f t="shared" si="9"/>
        <v>0.1026</v>
      </c>
      <c r="I26" s="95">
        <f t="shared" si="2"/>
        <v>0.1011</v>
      </c>
      <c r="J26" s="97" t="str">
        <f t="shared" si="3"/>
        <v/>
      </c>
      <c r="K26" s="37"/>
      <c r="L26" s="98">
        <f t="shared" si="4"/>
        <v>0.1036</v>
      </c>
      <c r="M26" s="95">
        <f t="shared" si="5"/>
        <v>0.1052</v>
      </c>
      <c r="N26" s="97" t="str">
        <f t="shared" si="6"/>
        <v/>
      </c>
      <c r="O26" s="52"/>
      <c r="P26" s="101"/>
      <c r="Q26" s="89"/>
      <c r="R26" s="115" t="s">
        <v>28</v>
      </c>
      <c r="S26" s="52"/>
      <c r="T26" s="222" t="s">
        <v>38</v>
      </c>
      <c r="U26" s="94">
        <f t="shared" si="7"/>
        <v>0.1026</v>
      </c>
      <c r="V26" s="91">
        <f t="shared" si="8"/>
        <v>0.1052</v>
      </c>
    </row>
    <row r="27" spans="1:22" x14ac:dyDescent="0.25">
      <c r="A27" s="128">
        <v>42389</v>
      </c>
      <c r="B27" s="176">
        <v>14.087</v>
      </c>
      <c r="C27" s="173">
        <v>17.875</v>
      </c>
      <c r="D27" s="38">
        <f t="shared" si="0"/>
        <v>15.981</v>
      </c>
      <c r="E27" s="39">
        <v>746.38</v>
      </c>
      <c r="F27" s="47">
        <f t="shared" si="1"/>
        <v>0.1192789878</v>
      </c>
      <c r="G27" s="52"/>
      <c r="H27" s="56">
        <f t="shared" si="9"/>
        <v>0.1187</v>
      </c>
      <c r="I27" s="37">
        <f t="shared" si="2"/>
        <v>0.1169</v>
      </c>
      <c r="J27" s="41" t="str">
        <f t="shared" si="3"/>
        <v/>
      </c>
      <c r="K27" s="37"/>
      <c r="L27" s="55">
        <f t="shared" si="4"/>
        <v>0.11990000000000001</v>
      </c>
      <c r="M27" s="37">
        <f t="shared" si="5"/>
        <v>0.1217</v>
      </c>
      <c r="N27" s="41">
        <f t="shared" si="6"/>
        <v>0.13339999999999999</v>
      </c>
      <c r="O27" s="222"/>
      <c r="P27" s="54"/>
      <c r="Q27" s="38">
        <v>17.875</v>
      </c>
      <c r="R27" s="116" t="s">
        <v>28</v>
      </c>
      <c r="S27" s="52"/>
      <c r="T27" s="222" t="s">
        <v>31</v>
      </c>
      <c r="U27" s="56">
        <f t="shared" si="7"/>
        <v>0.1169</v>
      </c>
      <c r="V27" s="47">
        <f t="shared" si="8"/>
        <v>0.13339999999999999</v>
      </c>
    </row>
    <row r="28" spans="1:22" x14ac:dyDescent="0.25">
      <c r="A28" s="86">
        <v>42390</v>
      </c>
      <c r="B28" s="175">
        <v>13.571999999999999</v>
      </c>
      <c r="C28" s="172">
        <v>12.698</v>
      </c>
      <c r="D28" s="89">
        <f t="shared" si="0"/>
        <v>13.135</v>
      </c>
      <c r="E28" s="92">
        <v>746.3</v>
      </c>
      <c r="F28" s="91">
        <f t="shared" si="1"/>
        <v>9.8026505E-2</v>
      </c>
      <c r="G28" s="52"/>
      <c r="H28" s="94">
        <f t="shared" si="9"/>
        <v>9.7500000000000003E-2</v>
      </c>
      <c r="I28" s="95">
        <f t="shared" si="2"/>
        <v>9.6100000000000005E-2</v>
      </c>
      <c r="J28" s="97">
        <f t="shared" si="3"/>
        <v>9.4399999999999998E-2</v>
      </c>
      <c r="K28" s="37"/>
      <c r="L28" s="98">
        <f t="shared" si="4"/>
        <v>9.8500000000000004E-2</v>
      </c>
      <c r="M28" s="95">
        <f t="shared" si="5"/>
        <v>0.1</v>
      </c>
      <c r="N28" s="97" t="str">
        <f t="shared" si="6"/>
        <v/>
      </c>
      <c r="O28" s="52"/>
      <c r="P28" s="101">
        <v>12.65</v>
      </c>
      <c r="Q28" s="89"/>
      <c r="R28" s="115" t="s">
        <v>13</v>
      </c>
      <c r="S28" s="52"/>
      <c r="T28" s="222"/>
      <c r="U28" s="94">
        <f t="shared" si="7"/>
        <v>9.4399999999999998E-2</v>
      </c>
      <c r="V28" s="91">
        <f t="shared" si="8"/>
        <v>9.8500000000000004E-2</v>
      </c>
    </row>
    <row r="29" spans="1:22" x14ac:dyDescent="0.25">
      <c r="A29" s="128">
        <v>42391</v>
      </c>
      <c r="B29" s="176">
        <v>13.074</v>
      </c>
      <c r="C29" s="173">
        <v>13.731999999999999</v>
      </c>
      <c r="D29" s="38">
        <f t="shared" si="0"/>
        <v>13.403</v>
      </c>
      <c r="E29" s="39">
        <v>746.21</v>
      </c>
      <c r="F29" s="47">
        <f t="shared" si="1"/>
        <v>0.10001452630000002</v>
      </c>
      <c r="G29" s="52"/>
      <c r="H29" s="56">
        <f t="shared" si="9"/>
        <v>9.9500000000000005E-2</v>
      </c>
      <c r="I29" s="37">
        <f t="shared" si="2"/>
        <v>9.8000000000000004E-2</v>
      </c>
      <c r="J29" s="41">
        <f t="shared" si="3"/>
        <v>9.5500000000000002E-2</v>
      </c>
      <c r="K29" s="37"/>
      <c r="L29" s="55">
        <f t="shared" si="4"/>
        <v>0.10050000000000001</v>
      </c>
      <c r="M29" s="37">
        <f t="shared" si="5"/>
        <v>0.10199999999999999</v>
      </c>
      <c r="N29" s="41">
        <f t="shared" si="6"/>
        <v>0.1056</v>
      </c>
      <c r="O29" s="222"/>
      <c r="P29" s="54">
        <v>12.8</v>
      </c>
      <c r="Q29" s="38">
        <v>14.15</v>
      </c>
      <c r="R29" s="116" t="s">
        <v>13</v>
      </c>
      <c r="S29" s="52"/>
      <c r="T29" s="222"/>
      <c r="U29" s="56">
        <f t="shared" si="7"/>
        <v>9.5500000000000002E-2</v>
      </c>
      <c r="V29" s="47">
        <f t="shared" si="8"/>
        <v>0.1056</v>
      </c>
    </row>
    <row r="30" spans="1:22" x14ac:dyDescent="0.25">
      <c r="A30" s="86">
        <v>42392</v>
      </c>
      <c r="B30" s="175">
        <v>13.523999999999999</v>
      </c>
      <c r="C30" s="172">
        <v>13.547000000000001</v>
      </c>
      <c r="D30" s="89">
        <f t="shared" si="0"/>
        <v>13.536</v>
      </c>
      <c r="E30" s="92">
        <f>E29</f>
        <v>746.21</v>
      </c>
      <c r="F30" s="91">
        <f t="shared" si="1"/>
        <v>0.1010069856</v>
      </c>
      <c r="G30" s="52"/>
      <c r="H30" s="94">
        <f t="shared" si="9"/>
        <v>0.10050000000000001</v>
      </c>
      <c r="I30" s="95">
        <f t="shared" si="2"/>
        <v>9.9000000000000005E-2</v>
      </c>
      <c r="J30" s="97">
        <f t="shared" si="3"/>
        <v>0.1009</v>
      </c>
      <c r="K30" s="37"/>
      <c r="L30" s="98">
        <f t="shared" si="4"/>
        <v>0.10150000000000001</v>
      </c>
      <c r="M30" s="95">
        <f t="shared" si="5"/>
        <v>0.10299999999999999</v>
      </c>
      <c r="N30" s="97" t="str">
        <f t="shared" si="6"/>
        <v/>
      </c>
      <c r="O30" s="52"/>
      <c r="P30" s="101">
        <v>13.525</v>
      </c>
      <c r="Q30" s="89"/>
      <c r="R30" s="115" t="s">
        <v>13</v>
      </c>
      <c r="S30" s="52"/>
      <c r="T30" s="222"/>
      <c r="U30" s="94">
        <f t="shared" si="7"/>
        <v>0.10050000000000001</v>
      </c>
      <c r="V30" s="91">
        <f t="shared" si="8"/>
        <v>0.10150000000000001</v>
      </c>
    </row>
    <row r="31" spans="1:22" x14ac:dyDescent="0.25">
      <c r="A31" s="128">
        <v>42393</v>
      </c>
      <c r="B31" s="176">
        <v>13.523999999999999</v>
      </c>
      <c r="C31" s="173">
        <v>13.326000000000001</v>
      </c>
      <c r="D31" s="38">
        <f t="shared" si="0"/>
        <v>13.425000000000001</v>
      </c>
      <c r="E31" s="39">
        <f>E30</f>
        <v>746.21</v>
      </c>
      <c r="F31" s="47">
        <f t="shared" si="1"/>
        <v>0.10017869250000001</v>
      </c>
      <c r="G31" s="52"/>
      <c r="H31" s="56">
        <f t="shared" si="9"/>
        <v>9.9699999999999997E-2</v>
      </c>
      <c r="I31" s="37">
        <f t="shared" si="2"/>
        <v>9.8199999999999996E-2</v>
      </c>
      <c r="J31" s="41">
        <f t="shared" si="3"/>
        <v>9.7900000000000001E-2</v>
      </c>
      <c r="K31" s="37"/>
      <c r="L31" s="55">
        <f t="shared" si="4"/>
        <v>0.1007</v>
      </c>
      <c r="M31" s="37">
        <f t="shared" si="5"/>
        <v>0.1022</v>
      </c>
      <c r="N31" s="41" t="str">
        <f t="shared" si="6"/>
        <v/>
      </c>
      <c r="O31" s="222"/>
      <c r="P31" s="54">
        <v>13.125</v>
      </c>
      <c r="Q31" s="38"/>
      <c r="R31" s="116" t="s">
        <v>13</v>
      </c>
      <c r="S31" s="52"/>
      <c r="T31" s="222"/>
      <c r="U31" s="56">
        <f t="shared" si="7"/>
        <v>9.7900000000000001E-2</v>
      </c>
      <c r="V31" s="47">
        <f t="shared" si="8"/>
        <v>0.1007</v>
      </c>
    </row>
    <row r="32" spans="1:22" x14ac:dyDescent="0.25">
      <c r="A32" s="86">
        <v>42394</v>
      </c>
      <c r="B32" s="175">
        <v>13.599</v>
      </c>
      <c r="C32" s="172">
        <v>12.920999999999999</v>
      </c>
      <c r="D32" s="89">
        <f t="shared" si="0"/>
        <v>13.26</v>
      </c>
      <c r="E32" s="92">
        <v>746.24</v>
      </c>
      <c r="F32" s="91">
        <f t="shared" si="1"/>
        <v>9.895142400000001E-2</v>
      </c>
      <c r="G32" s="52"/>
      <c r="H32" s="94">
        <f t="shared" si="9"/>
        <v>9.8500000000000004E-2</v>
      </c>
      <c r="I32" s="95">
        <f t="shared" si="2"/>
        <v>9.7000000000000003E-2</v>
      </c>
      <c r="J32" s="97">
        <f t="shared" si="3"/>
        <v>9.7199999999999995E-2</v>
      </c>
      <c r="K32" s="37"/>
      <c r="L32" s="98">
        <f t="shared" si="4"/>
        <v>9.9400000000000002E-2</v>
      </c>
      <c r="M32" s="95">
        <f t="shared" si="5"/>
        <v>0.1009</v>
      </c>
      <c r="N32" s="97" t="str">
        <f t="shared" si="6"/>
        <v/>
      </c>
      <c r="O32" s="52"/>
      <c r="P32" s="101">
        <v>13.025</v>
      </c>
      <c r="Q32" s="89"/>
      <c r="R32" s="115" t="s">
        <v>13</v>
      </c>
      <c r="S32" s="52"/>
      <c r="T32" s="222"/>
      <c r="U32" s="94">
        <f t="shared" si="7"/>
        <v>9.7199999999999995E-2</v>
      </c>
      <c r="V32" s="91">
        <f t="shared" si="8"/>
        <v>9.9400000000000002E-2</v>
      </c>
    </row>
    <row r="33" spans="1:22" x14ac:dyDescent="0.25">
      <c r="A33" s="128">
        <v>42395</v>
      </c>
      <c r="B33" s="176">
        <v>13.236000000000001</v>
      </c>
      <c r="C33" s="173">
        <v>12.044</v>
      </c>
      <c r="D33" s="38">
        <f t="shared" si="0"/>
        <v>12.64</v>
      </c>
      <c r="E33" s="39">
        <v>746.22</v>
      </c>
      <c r="F33" s="47">
        <f t="shared" si="1"/>
        <v>9.4322208000000005E-2</v>
      </c>
      <c r="G33" s="52"/>
      <c r="H33" s="56">
        <f t="shared" si="9"/>
        <v>9.3899999999999997E-2</v>
      </c>
      <c r="I33" s="37">
        <f t="shared" si="2"/>
        <v>9.2399999999999996E-2</v>
      </c>
      <c r="J33" s="41">
        <f t="shared" si="3"/>
        <v>8.9499999999999996E-2</v>
      </c>
      <c r="K33" s="37"/>
      <c r="L33" s="55">
        <f t="shared" si="4"/>
        <v>9.4799999999999995E-2</v>
      </c>
      <c r="M33" s="37">
        <f t="shared" si="5"/>
        <v>9.6199999999999994E-2</v>
      </c>
      <c r="N33" s="41" t="str">
        <f t="shared" si="6"/>
        <v/>
      </c>
      <c r="O33" s="52"/>
      <c r="P33" s="54">
        <v>12</v>
      </c>
      <c r="Q33" s="38"/>
      <c r="R33" s="116" t="s">
        <v>13</v>
      </c>
      <c r="S33" s="52"/>
      <c r="T33" s="222"/>
      <c r="U33" s="56">
        <f t="shared" si="7"/>
        <v>8.9499999999999996E-2</v>
      </c>
      <c r="V33" s="47">
        <f t="shared" si="8"/>
        <v>9.4799999999999995E-2</v>
      </c>
    </row>
    <row r="34" spans="1:22" x14ac:dyDescent="0.25">
      <c r="A34" s="86">
        <v>42396</v>
      </c>
      <c r="B34" s="175">
        <v>12.564</v>
      </c>
      <c r="C34" s="172">
        <v>13.276</v>
      </c>
      <c r="D34" s="89">
        <f t="shared" si="0"/>
        <v>12.92</v>
      </c>
      <c r="E34" s="92">
        <v>746.25</v>
      </c>
      <c r="F34" s="91">
        <f t="shared" si="1"/>
        <v>9.6415499999999987E-2</v>
      </c>
      <c r="G34" s="52"/>
      <c r="H34" s="94">
        <f t="shared" si="9"/>
        <v>9.5899999999999999E-2</v>
      </c>
      <c r="I34" s="95">
        <f t="shared" si="2"/>
        <v>9.4500000000000001E-2</v>
      </c>
      <c r="J34" s="97" t="str">
        <f t="shared" si="3"/>
        <v/>
      </c>
      <c r="K34" s="37"/>
      <c r="L34" s="98">
        <f t="shared" si="4"/>
        <v>9.69E-2</v>
      </c>
      <c r="M34" s="95">
        <f t="shared" si="5"/>
        <v>9.8299999999999998E-2</v>
      </c>
      <c r="N34" s="97" t="str">
        <f t="shared" si="6"/>
        <v/>
      </c>
      <c r="O34" s="52"/>
      <c r="P34" s="101"/>
      <c r="Q34" s="89"/>
      <c r="R34" s="115" t="s">
        <v>13</v>
      </c>
      <c r="S34" s="52"/>
      <c r="T34" s="222"/>
      <c r="U34" s="94">
        <f t="shared" si="7"/>
        <v>9.5899999999999999E-2</v>
      </c>
      <c r="V34" s="91">
        <f t="shared" si="8"/>
        <v>9.69E-2</v>
      </c>
    </row>
    <row r="35" spans="1:22" x14ac:dyDescent="0.25">
      <c r="A35" s="128">
        <v>42397</v>
      </c>
      <c r="B35" s="176">
        <v>13.385999999999999</v>
      </c>
      <c r="C35" s="173">
        <v>13.15</v>
      </c>
      <c r="D35" s="38">
        <f t="shared" si="0"/>
        <v>13.268000000000001</v>
      </c>
      <c r="E35" s="39">
        <v>746.26</v>
      </c>
      <c r="F35" s="47">
        <f t="shared" si="1"/>
        <v>9.9013776799999995E-2</v>
      </c>
      <c r="G35" s="52"/>
      <c r="H35" s="56">
        <f t="shared" si="9"/>
        <v>9.8500000000000004E-2</v>
      </c>
      <c r="I35" s="37">
        <f t="shared" si="2"/>
        <v>9.7000000000000003E-2</v>
      </c>
      <c r="J35" s="41" t="str">
        <f t="shared" si="3"/>
        <v/>
      </c>
      <c r="K35" s="37"/>
      <c r="L35" s="55">
        <f t="shared" si="4"/>
        <v>9.9500000000000005E-2</v>
      </c>
      <c r="M35" s="37">
        <f t="shared" si="5"/>
        <v>0.10100000000000001</v>
      </c>
      <c r="N35" s="41" t="str">
        <f t="shared" si="6"/>
        <v/>
      </c>
      <c r="O35" s="52"/>
      <c r="P35" s="54"/>
      <c r="Q35" s="38"/>
      <c r="R35" s="116" t="s">
        <v>28</v>
      </c>
      <c r="S35" s="52"/>
      <c r="T35" s="222" t="s">
        <v>38</v>
      </c>
      <c r="U35" s="56">
        <f t="shared" si="7"/>
        <v>9.8500000000000004E-2</v>
      </c>
      <c r="V35" s="47">
        <f t="shared" si="8"/>
        <v>0.10100000000000001</v>
      </c>
    </row>
    <row r="36" spans="1:22" x14ac:dyDescent="0.25">
      <c r="A36" s="86">
        <v>42398</v>
      </c>
      <c r="B36" s="175">
        <v>13.664</v>
      </c>
      <c r="C36" s="172">
        <v>13.901</v>
      </c>
      <c r="D36" s="89">
        <f t="shared" si="0"/>
        <v>13.782999999999999</v>
      </c>
      <c r="E36" s="92">
        <v>746.28</v>
      </c>
      <c r="F36" s="91">
        <f t="shared" si="1"/>
        <v>0.10285977239999998</v>
      </c>
      <c r="G36" s="52"/>
      <c r="H36" s="94">
        <f t="shared" si="9"/>
        <v>0.1023</v>
      </c>
      <c r="I36" s="95">
        <f t="shared" si="2"/>
        <v>0.1008</v>
      </c>
      <c r="J36" s="97" t="str">
        <f t="shared" si="3"/>
        <v/>
      </c>
      <c r="K36" s="37"/>
      <c r="L36" s="98">
        <f t="shared" si="4"/>
        <v>0.10340000000000001</v>
      </c>
      <c r="M36" s="95">
        <f t="shared" si="5"/>
        <v>0.10489999999999999</v>
      </c>
      <c r="N36" s="97">
        <f t="shared" si="6"/>
        <v>0.1041</v>
      </c>
      <c r="O36" s="222"/>
      <c r="P36" s="101"/>
      <c r="Q36" s="89">
        <v>13.95</v>
      </c>
      <c r="R36" s="115" t="s">
        <v>13</v>
      </c>
      <c r="S36" s="52"/>
      <c r="T36" s="222"/>
      <c r="U36" s="94">
        <f t="shared" si="7"/>
        <v>0.1023</v>
      </c>
      <c r="V36" s="91">
        <f t="shared" si="8"/>
        <v>0.1041</v>
      </c>
    </row>
    <row r="37" spans="1:22" x14ac:dyDescent="0.25">
      <c r="A37" s="128">
        <v>42399</v>
      </c>
      <c r="B37" s="176">
        <v>13.318</v>
      </c>
      <c r="C37" s="173">
        <v>13.901</v>
      </c>
      <c r="D37" s="38">
        <f t="shared" si="0"/>
        <v>13.61</v>
      </c>
      <c r="E37" s="39">
        <f>E36</f>
        <v>746.28</v>
      </c>
      <c r="F37" s="47">
        <f t="shared" si="1"/>
        <v>0.10156870799999999</v>
      </c>
      <c r="G37" s="52"/>
      <c r="H37" s="56">
        <f t="shared" si="9"/>
        <v>0.1011</v>
      </c>
      <c r="I37" s="37">
        <f t="shared" si="2"/>
        <v>9.9500000000000005E-2</v>
      </c>
      <c r="J37" s="41" t="str">
        <f t="shared" si="3"/>
        <v/>
      </c>
      <c r="K37" s="37"/>
      <c r="L37" s="55">
        <f t="shared" si="4"/>
        <v>0.1021</v>
      </c>
      <c r="M37" s="37">
        <f t="shared" si="5"/>
        <v>0.1036</v>
      </c>
      <c r="N37" s="41" t="str">
        <f t="shared" si="6"/>
        <v/>
      </c>
      <c r="O37" s="222"/>
      <c r="P37" s="54"/>
      <c r="Q37" s="38"/>
      <c r="R37" s="116" t="s">
        <v>28</v>
      </c>
      <c r="S37" s="52"/>
      <c r="T37" s="222" t="s">
        <v>38</v>
      </c>
      <c r="U37" s="56">
        <f t="shared" si="7"/>
        <v>0.1011</v>
      </c>
      <c r="V37" s="47">
        <f t="shared" si="8"/>
        <v>0.1036</v>
      </c>
    </row>
    <row r="38" spans="1:22" ht="15.75" thickBot="1" x14ac:dyDescent="0.3">
      <c r="A38" s="131">
        <v>42400</v>
      </c>
      <c r="B38" s="233">
        <v>13.318</v>
      </c>
      <c r="C38" s="189">
        <v>13.731</v>
      </c>
      <c r="D38" s="134">
        <f t="shared" si="0"/>
        <v>13.525</v>
      </c>
      <c r="E38" s="135">
        <f>E37</f>
        <v>746.28</v>
      </c>
      <c r="F38" s="136">
        <f t="shared" si="1"/>
        <v>0.10093437</v>
      </c>
      <c r="G38" s="52"/>
      <c r="H38" s="140">
        <f t="shared" si="9"/>
        <v>0.1004</v>
      </c>
      <c r="I38" s="141">
        <f t="shared" si="2"/>
        <v>9.8900000000000002E-2</v>
      </c>
      <c r="J38" s="142" t="str">
        <f t="shared" si="3"/>
        <v/>
      </c>
      <c r="K38" s="37"/>
      <c r="L38" s="145">
        <f t="shared" si="4"/>
        <v>0.1014</v>
      </c>
      <c r="M38" s="141">
        <f t="shared" si="5"/>
        <v>0.10299999999999999</v>
      </c>
      <c r="N38" s="142">
        <f t="shared" si="6"/>
        <v>0.10299999999999999</v>
      </c>
      <c r="O38" s="222"/>
      <c r="P38" s="190"/>
      <c r="Q38" s="134">
        <v>13.8</v>
      </c>
      <c r="R38" s="149" t="s">
        <v>28</v>
      </c>
      <c r="S38" s="52"/>
      <c r="T38" s="222" t="s">
        <v>38</v>
      </c>
      <c r="U38" s="140">
        <f t="shared" si="7"/>
        <v>0.1004</v>
      </c>
      <c r="V38" s="136">
        <f t="shared" si="8"/>
        <v>0.10299999999999999</v>
      </c>
    </row>
    <row r="39" spans="1:22" x14ac:dyDescent="0.25">
      <c r="A39" s="65" t="s">
        <v>47</v>
      </c>
      <c r="B39" s="39"/>
      <c r="C39" s="39"/>
      <c r="D39" s="37"/>
      <c r="E39" s="39"/>
      <c r="F39" s="37">
        <f>ROUND(SUM(F8:F38)/31,4)</f>
        <v>0.1072</v>
      </c>
      <c r="G39" s="35"/>
      <c r="H39" s="50"/>
      <c r="I39" s="38"/>
      <c r="J39" s="36"/>
      <c r="K39" s="38"/>
      <c r="L39" s="38"/>
      <c r="M39" s="38"/>
      <c r="N39" s="36"/>
      <c r="O39" s="1"/>
      <c r="P39" s="36"/>
      <c r="Q39" s="36"/>
      <c r="R39" s="35"/>
      <c r="S39" s="35"/>
      <c r="T39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topLeftCell="A10" workbookViewId="0">
      <selection activeCell="V13" sqref="V13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7" max="7" width="9.140625" customWidth="1"/>
    <col min="8" max="8" width="12.42578125" customWidth="1"/>
    <col min="9" max="9" width="12.140625" customWidth="1"/>
    <col min="10" max="10" width="13.5703125" customWidth="1"/>
    <col min="11" max="11" width="9.140625" customWidth="1"/>
    <col min="12" max="12" width="12.5703125" customWidth="1"/>
    <col min="13" max="13" width="11.42578125" customWidth="1"/>
    <col min="14" max="14" width="12.42578125" customWidth="1"/>
    <col min="15" max="15" width="9.140625" customWidth="1"/>
    <col min="16" max="16" width="13.42578125" customWidth="1"/>
    <col min="17" max="17" width="14.28515625" customWidth="1"/>
    <col min="18" max="18" width="13.7109375" customWidth="1"/>
    <col min="19" max="19" width="9.140625" customWidth="1"/>
    <col min="20" max="20" width="9.140625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54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258" t="s">
        <v>1</v>
      </c>
      <c r="C6" s="259" t="s">
        <v>2</v>
      </c>
      <c r="D6" s="259" t="s">
        <v>6</v>
      </c>
      <c r="E6" s="259" t="s">
        <v>8</v>
      </c>
      <c r="F6" s="260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261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42339</v>
      </c>
      <c r="B8" s="228">
        <v>17.821000000000002</v>
      </c>
      <c r="C8" s="209">
        <v>17.937999999999999</v>
      </c>
      <c r="D8" s="210">
        <f t="shared" ref="D8:D38" si="0">ROUND((B8+C8)/2,3)</f>
        <v>17.88</v>
      </c>
      <c r="E8" s="211">
        <v>746.02</v>
      </c>
      <c r="F8" s="212">
        <f t="shared" ref="F8:F38" si="1">(D8*E8)/100000</f>
        <v>0.133388376</v>
      </c>
      <c r="G8" s="52"/>
      <c r="H8" s="214">
        <f>ROUND(ROUND(D8*0.995,3)*(E8/100000),4)</f>
        <v>0.13270000000000001</v>
      </c>
      <c r="I8" s="215">
        <f t="shared" ref="I8:I38" si="2">ROUND(ROUND(D8*0.98,3)*(E8/100000),4)</f>
        <v>0.13070000000000001</v>
      </c>
      <c r="J8" s="216" t="str">
        <f t="shared" ref="J8:J38" si="3">IF(ISNUMBER(P8),ROUND(ROUND(P8,3)*(E8/100000),4),"")</f>
        <v/>
      </c>
      <c r="K8" s="37"/>
      <c r="L8" s="217">
        <f t="shared" ref="L8:L38" si="4">ROUND(ROUND(D8*1.005,3)*(E8/100000),4)</f>
        <v>0.1341</v>
      </c>
      <c r="M8" s="215">
        <f t="shared" ref="M8:M38" si="5">ROUND(ROUND(D8*1.02,3)*(E8/100000),4)</f>
        <v>0.1361</v>
      </c>
      <c r="N8" s="218" t="str">
        <f t="shared" ref="N8:N37" si="6">IF(ISNUMBER(Q8),ROUND(ROUND(Q8,3)*(E8/100000),4),"")</f>
        <v/>
      </c>
      <c r="O8" s="52"/>
      <c r="P8" s="219"/>
      <c r="Q8" s="220"/>
      <c r="R8" s="221" t="s">
        <v>13</v>
      </c>
      <c r="S8" s="52"/>
      <c r="T8" s="222"/>
      <c r="U8" s="214">
        <f>IF(R8="Green zone",MIN(H8,J8),IF(T8="Upper",MIN(I8,J8),IF(T8="Lower",MIN(H8,J8))))</f>
        <v>0.13270000000000001</v>
      </c>
      <c r="V8" s="212">
        <f>IF(R8="Green zone",MAX(L8,N8),IF(T8="Upper",MAX(L8,N8),IF(T8="Lower",MAX(M8,N8))))</f>
        <v>0.1341</v>
      </c>
    </row>
    <row r="9" spans="1:22" x14ac:dyDescent="0.25">
      <c r="A9" s="128">
        <v>42340</v>
      </c>
      <c r="B9" s="176">
        <v>17.939</v>
      </c>
      <c r="C9" s="203">
        <v>18.399999999999999</v>
      </c>
      <c r="D9" s="38">
        <f t="shared" si="0"/>
        <v>18.170000000000002</v>
      </c>
      <c r="E9" s="39">
        <v>745.92</v>
      </c>
      <c r="F9" s="47">
        <f>(D9*E9)/100000</f>
        <v>0.135533664</v>
      </c>
      <c r="G9" s="52"/>
      <c r="H9" s="56">
        <f>ROUND(ROUND(D9*0.995,3)*(E9/100000),4)</f>
        <v>0.13489999999999999</v>
      </c>
      <c r="I9" s="37">
        <f t="shared" si="2"/>
        <v>0.1328</v>
      </c>
      <c r="J9" s="204" t="str">
        <f t="shared" si="3"/>
        <v/>
      </c>
      <c r="K9" s="37"/>
      <c r="L9" s="55">
        <f t="shared" si="4"/>
        <v>0.13619999999999999</v>
      </c>
      <c r="M9" s="37">
        <f t="shared" si="5"/>
        <v>0.13819999999999999</v>
      </c>
      <c r="N9" s="41">
        <f t="shared" si="6"/>
        <v>0.13719999999999999</v>
      </c>
      <c r="O9" s="222"/>
      <c r="P9" s="227"/>
      <c r="Q9" s="74">
        <v>18.399999999999999</v>
      </c>
      <c r="R9" s="116" t="s">
        <v>13</v>
      </c>
      <c r="S9" s="52"/>
      <c r="T9" s="222"/>
      <c r="U9" s="56">
        <f t="shared" ref="U9:U38" si="7">IF(R9="Green zone",MIN(H9,J9),IF(T9="Upper",MIN(I9,J9),IF(T9="Lower",MIN(H9,J9))))</f>
        <v>0.13489999999999999</v>
      </c>
      <c r="V9" s="47">
        <f t="shared" ref="V9:V38" si="8">IF(R9="Green zone",MAX(L9,N9),IF(T9="Upper",MAX(L9,N9),IF(T9="Lower",MAX(M9,N9))))</f>
        <v>0.13719999999999999</v>
      </c>
    </row>
    <row r="10" spans="1:22" x14ac:dyDescent="0.25">
      <c r="A10" s="86">
        <v>42341</v>
      </c>
      <c r="B10" s="175">
        <v>18.048999999999999</v>
      </c>
      <c r="C10" s="172">
        <v>17.574999999999999</v>
      </c>
      <c r="D10" s="89">
        <f t="shared" si="0"/>
        <v>17.812000000000001</v>
      </c>
      <c r="E10" s="92">
        <v>745.84</v>
      </c>
      <c r="F10" s="91">
        <f t="shared" si="1"/>
        <v>0.13284902080000002</v>
      </c>
      <c r="G10" s="52"/>
      <c r="H10" s="94">
        <f t="shared" ref="H10:H38" si="9">ROUND(ROUND(D10*0.995,3)*(E10/100000),4)</f>
        <v>0.13220000000000001</v>
      </c>
      <c r="I10" s="95">
        <f t="shared" si="2"/>
        <v>0.13020000000000001</v>
      </c>
      <c r="J10" s="97" t="str">
        <f t="shared" si="3"/>
        <v/>
      </c>
      <c r="K10" s="37"/>
      <c r="L10" s="98">
        <f t="shared" si="4"/>
        <v>0.13350000000000001</v>
      </c>
      <c r="M10" s="95">
        <f t="shared" si="5"/>
        <v>0.13550000000000001</v>
      </c>
      <c r="N10" s="97" t="str">
        <f t="shared" si="6"/>
        <v/>
      </c>
      <c r="O10" s="52"/>
      <c r="P10" s="101"/>
      <c r="Q10" s="89"/>
      <c r="R10" s="115" t="s">
        <v>13</v>
      </c>
      <c r="S10" s="52"/>
      <c r="T10" s="222"/>
      <c r="U10" s="94">
        <f t="shared" si="7"/>
        <v>0.13220000000000001</v>
      </c>
      <c r="V10" s="91">
        <f t="shared" si="8"/>
        <v>0.13350000000000001</v>
      </c>
    </row>
    <row r="11" spans="1:22" x14ac:dyDescent="0.25">
      <c r="A11" s="128">
        <v>42342</v>
      </c>
      <c r="B11" s="176">
        <v>17.568999999999999</v>
      </c>
      <c r="C11" s="173">
        <v>17.178000000000001</v>
      </c>
      <c r="D11" s="38">
        <f t="shared" si="0"/>
        <v>17.373999999999999</v>
      </c>
      <c r="E11" s="39">
        <v>746.03</v>
      </c>
      <c r="F11" s="47">
        <f>(D11*E11)/100000</f>
        <v>0.12961525219999998</v>
      </c>
      <c r="G11" s="52"/>
      <c r="H11" s="56">
        <f>ROUND(ROUND(D11*0.995,3)*(E11/100000),4)</f>
        <v>0.129</v>
      </c>
      <c r="I11" s="37">
        <f t="shared" si="2"/>
        <v>0.127</v>
      </c>
      <c r="J11" s="41" t="str">
        <f t="shared" si="3"/>
        <v/>
      </c>
      <c r="K11" s="37"/>
      <c r="L11" s="55">
        <f t="shared" si="4"/>
        <v>0.1303</v>
      </c>
      <c r="M11" s="37">
        <f t="shared" si="5"/>
        <v>0.13220000000000001</v>
      </c>
      <c r="N11" s="41" t="str">
        <f t="shared" si="6"/>
        <v/>
      </c>
      <c r="O11" s="222"/>
      <c r="P11" s="54"/>
      <c r="Q11" s="38"/>
      <c r="R11" s="116" t="s">
        <v>13</v>
      </c>
      <c r="S11" s="52"/>
      <c r="T11" s="222"/>
      <c r="U11" s="56">
        <f t="shared" si="7"/>
        <v>0.129</v>
      </c>
      <c r="V11" s="47">
        <f t="shared" si="8"/>
        <v>0.1303</v>
      </c>
    </row>
    <row r="12" spans="1:22" x14ac:dyDescent="0.25">
      <c r="A12" s="86">
        <v>42343</v>
      </c>
      <c r="B12" s="175">
        <v>17.178000000000001</v>
      </c>
      <c r="C12" s="172">
        <v>17.425000000000001</v>
      </c>
      <c r="D12" s="89">
        <f t="shared" si="0"/>
        <v>17.302</v>
      </c>
      <c r="E12" s="92">
        <v>746.03</v>
      </c>
      <c r="F12" s="91">
        <f t="shared" si="1"/>
        <v>0.12907811059999999</v>
      </c>
      <c r="G12" s="52"/>
      <c r="H12" s="94">
        <f t="shared" si="9"/>
        <v>0.12839999999999999</v>
      </c>
      <c r="I12" s="95">
        <f t="shared" si="2"/>
        <v>0.1265</v>
      </c>
      <c r="J12" s="97" t="str">
        <f t="shared" si="3"/>
        <v/>
      </c>
      <c r="K12" s="37"/>
      <c r="L12" s="98">
        <f t="shared" si="4"/>
        <v>0.12970000000000001</v>
      </c>
      <c r="M12" s="95">
        <f t="shared" si="5"/>
        <v>0.13170000000000001</v>
      </c>
      <c r="N12" s="97" t="str">
        <f t="shared" si="6"/>
        <v/>
      </c>
      <c r="O12" s="52"/>
      <c r="P12" s="101"/>
      <c r="Q12" s="89"/>
      <c r="R12" s="115" t="s">
        <v>13</v>
      </c>
      <c r="S12" s="52"/>
      <c r="T12" s="222"/>
      <c r="U12" s="94">
        <f t="shared" si="7"/>
        <v>0.12839999999999999</v>
      </c>
      <c r="V12" s="91">
        <f t="shared" si="8"/>
        <v>0.12970000000000001</v>
      </c>
    </row>
    <row r="13" spans="1:22" x14ac:dyDescent="0.25">
      <c r="A13" s="128">
        <v>42344</v>
      </c>
      <c r="B13" s="176">
        <v>17.178000000000001</v>
      </c>
      <c r="C13" s="173">
        <v>17.367000000000001</v>
      </c>
      <c r="D13" s="38">
        <f t="shared" si="0"/>
        <v>17.273</v>
      </c>
      <c r="E13" s="205">
        <v>746.03</v>
      </c>
      <c r="F13" s="47">
        <f t="shared" si="1"/>
        <v>0.12886176190000001</v>
      </c>
      <c r="G13" s="52"/>
      <c r="H13" s="56">
        <f t="shared" si="9"/>
        <v>0.12820000000000001</v>
      </c>
      <c r="I13" s="37">
        <f t="shared" si="2"/>
        <v>0.1263</v>
      </c>
      <c r="J13" s="47">
        <f t="shared" si="3"/>
        <v>0.1263</v>
      </c>
      <c r="K13" s="37"/>
      <c r="L13" s="55">
        <f t="shared" si="4"/>
        <v>0.1295</v>
      </c>
      <c r="M13" s="37">
        <f t="shared" si="5"/>
        <v>0.13139999999999999</v>
      </c>
      <c r="N13" s="41" t="str">
        <f t="shared" si="6"/>
        <v/>
      </c>
      <c r="O13" s="222"/>
      <c r="P13" s="54">
        <v>16.925000000000001</v>
      </c>
      <c r="Q13" s="38"/>
      <c r="R13" s="116" t="s">
        <v>13</v>
      </c>
      <c r="S13" s="52"/>
      <c r="T13" s="222"/>
      <c r="U13" s="56">
        <f t="shared" si="7"/>
        <v>0.1263</v>
      </c>
      <c r="V13" s="47">
        <f t="shared" si="8"/>
        <v>0.1295</v>
      </c>
    </row>
    <row r="14" spans="1:22" x14ac:dyDescent="0.25">
      <c r="A14" s="86">
        <v>42345</v>
      </c>
      <c r="B14" s="175">
        <v>17.239000000000001</v>
      </c>
      <c r="C14" s="172">
        <v>16.875</v>
      </c>
      <c r="D14" s="89">
        <f t="shared" si="0"/>
        <v>17.056999999999999</v>
      </c>
      <c r="E14" s="92">
        <v>746.07</v>
      </c>
      <c r="F14" s="91">
        <f t="shared" si="1"/>
        <v>0.1272571599</v>
      </c>
      <c r="G14" s="52"/>
      <c r="H14" s="94">
        <f t="shared" si="9"/>
        <v>0.12659999999999999</v>
      </c>
      <c r="I14" s="95">
        <f t="shared" si="2"/>
        <v>0.12470000000000001</v>
      </c>
      <c r="J14" s="97">
        <f>IF(ISNUMBER(P14),ROUND(ROUND(P14,3)*(E14/100000),4),"")</f>
        <v>0.1242</v>
      </c>
      <c r="K14" s="37"/>
      <c r="L14" s="98">
        <f t="shared" si="4"/>
        <v>0.12790000000000001</v>
      </c>
      <c r="M14" s="95">
        <f t="shared" si="5"/>
        <v>0.1298</v>
      </c>
      <c r="N14" s="97" t="str">
        <f t="shared" si="6"/>
        <v/>
      </c>
      <c r="O14" s="52"/>
      <c r="P14" s="101">
        <v>16.649999999999999</v>
      </c>
      <c r="Q14" s="89"/>
      <c r="R14" s="115" t="s">
        <v>13</v>
      </c>
      <c r="S14" s="52"/>
      <c r="T14" s="222"/>
      <c r="U14" s="94">
        <f t="shared" si="7"/>
        <v>0.1242</v>
      </c>
      <c r="V14" s="91">
        <f t="shared" si="8"/>
        <v>0.12790000000000001</v>
      </c>
    </row>
    <row r="15" spans="1:22" x14ac:dyDescent="0.25">
      <c r="A15" s="128">
        <v>42346</v>
      </c>
      <c r="B15" s="176">
        <v>16.972999999999999</v>
      </c>
      <c r="C15" s="173">
        <v>16.920999999999999</v>
      </c>
      <c r="D15" s="38">
        <f t="shared" si="0"/>
        <v>16.946999999999999</v>
      </c>
      <c r="E15" s="39">
        <v>746.07</v>
      </c>
      <c r="F15" s="47">
        <f t="shared" si="1"/>
        <v>0.12643648290000001</v>
      </c>
      <c r="G15" s="52"/>
      <c r="H15" s="56">
        <f t="shared" si="9"/>
        <v>0.1258</v>
      </c>
      <c r="I15" s="37">
        <f t="shared" si="2"/>
        <v>0.1239</v>
      </c>
      <c r="J15" s="41" t="str">
        <f t="shared" si="3"/>
        <v/>
      </c>
      <c r="K15" s="37"/>
      <c r="L15" s="55">
        <f t="shared" si="4"/>
        <v>0.12709999999999999</v>
      </c>
      <c r="M15" s="37">
        <f t="shared" si="5"/>
        <v>0.129</v>
      </c>
      <c r="N15" s="41">
        <f t="shared" si="6"/>
        <v>0.12889999999999999</v>
      </c>
      <c r="O15" s="222"/>
      <c r="P15" s="54"/>
      <c r="Q15" s="38">
        <v>17.274999999999999</v>
      </c>
      <c r="R15" s="116" t="s">
        <v>13</v>
      </c>
      <c r="S15" s="52"/>
      <c r="T15" s="222"/>
      <c r="U15" s="56">
        <f t="shared" si="7"/>
        <v>0.1258</v>
      </c>
      <c r="V15" s="47">
        <f t="shared" si="8"/>
        <v>0.12889999999999999</v>
      </c>
    </row>
    <row r="16" spans="1:22" x14ac:dyDescent="0.25">
      <c r="A16" s="86">
        <v>42347</v>
      </c>
      <c r="B16" s="175">
        <v>16.771999999999998</v>
      </c>
      <c r="C16" s="172">
        <v>16.899999999999999</v>
      </c>
      <c r="D16" s="89">
        <f t="shared" si="0"/>
        <v>16.835999999999999</v>
      </c>
      <c r="E16" s="92">
        <v>746.09</v>
      </c>
      <c r="F16" s="91">
        <f t="shared" si="1"/>
        <v>0.12561171239999999</v>
      </c>
      <c r="G16" s="52"/>
      <c r="H16" s="94">
        <f t="shared" si="9"/>
        <v>0.125</v>
      </c>
      <c r="I16" s="95">
        <f t="shared" si="2"/>
        <v>0.1231</v>
      </c>
      <c r="J16" s="97" t="str">
        <f t="shared" si="3"/>
        <v/>
      </c>
      <c r="K16" s="37"/>
      <c r="L16" s="98">
        <f t="shared" si="4"/>
        <v>0.12620000000000001</v>
      </c>
      <c r="M16" s="95">
        <f t="shared" si="5"/>
        <v>0.12809999999999999</v>
      </c>
      <c r="N16" s="97" t="str">
        <f t="shared" si="6"/>
        <v/>
      </c>
      <c r="O16" s="52"/>
      <c r="P16" s="101"/>
      <c r="Q16" s="89"/>
      <c r="R16" s="115" t="s">
        <v>13</v>
      </c>
      <c r="S16" s="52"/>
      <c r="T16" s="222"/>
      <c r="U16" s="94">
        <f t="shared" si="7"/>
        <v>0.125</v>
      </c>
      <c r="V16" s="91">
        <f t="shared" si="8"/>
        <v>0.12620000000000001</v>
      </c>
    </row>
    <row r="17" spans="1:22" x14ac:dyDescent="0.25">
      <c r="A17" s="128">
        <v>42348</v>
      </c>
      <c r="B17" s="176">
        <v>16.652000000000001</v>
      </c>
      <c r="C17" s="173">
        <v>17.2</v>
      </c>
      <c r="D17" s="38">
        <f t="shared" si="0"/>
        <v>16.925999999999998</v>
      </c>
      <c r="E17" s="39">
        <v>746.09</v>
      </c>
      <c r="F17" s="47">
        <f t="shared" si="1"/>
        <v>0.12628319339999999</v>
      </c>
      <c r="G17" s="52"/>
      <c r="H17" s="56">
        <f t="shared" si="9"/>
        <v>0.12559999999999999</v>
      </c>
      <c r="I17" s="37">
        <f t="shared" si="2"/>
        <v>0.12379999999999999</v>
      </c>
      <c r="J17" s="41" t="str">
        <f t="shared" si="3"/>
        <v/>
      </c>
      <c r="K17" s="37"/>
      <c r="L17" s="55">
        <f t="shared" si="4"/>
        <v>0.12690000000000001</v>
      </c>
      <c r="M17" s="37">
        <f t="shared" si="5"/>
        <v>0.1288</v>
      </c>
      <c r="N17" s="41" t="str">
        <f t="shared" si="6"/>
        <v/>
      </c>
      <c r="O17" s="222"/>
      <c r="P17" s="54"/>
      <c r="Q17" s="38"/>
      <c r="R17" s="116" t="s">
        <v>13</v>
      </c>
      <c r="S17" s="52"/>
      <c r="T17" s="222"/>
      <c r="U17" s="56">
        <f t="shared" si="7"/>
        <v>0.12559999999999999</v>
      </c>
      <c r="V17" s="47">
        <f t="shared" si="8"/>
        <v>0.12690000000000001</v>
      </c>
    </row>
    <row r="18" spans="1:22" x14ac:dyDescent="0.25">
      <c r="A18" s="86">
        <v>42349</v>
      </c>
      <c r="B18" s="175">
        <v>16.518999999999998</v>
      </c>
      <c r="C18" s="172">
        <v>16.266999999999999</v>
      </c>
      <c r="D18" s="89">
        <f t="shared" si="0"/>
        <v>16.393000000000001</v>
      </c>
      <c r="E18" s="92">
        <v>746.09</v>
      </c>
      <c r="F18" s="91">
        <f t="shared" si="1"/>
        <v>0.12230653370000001</v>
      </c>
      <c r="G18" s="52"/>
      <c r="H18" s="94">
        <f t="shared" si="9"/>
        <v>0.1217</v>
      </c>
      <c r="I18" s="95">
        <f t="shared" si="2"/>
        <v>0.11990000000000001</v>
      </c>
      <c r="J18" s="97" t="str">
        <f t="shared" si="3"/>
        <v/>
      </c>
      <c r="K18" s="37"/>
      <c r="L18" s="98">
        <f t="shared" si="4"/>
        <v>0.1229</v>
      </c>
      <c r="M18" s="95">
        <f t="shared" si="5"/>
        <v>0.12479999999999999</v>
      </c>
      <c r="N18" s="97" t="str">
        <f t="shared" si="6"/>
        <v/>
      </c>
      <c r="O18" s="52"/>
      <c r="P18" s="101"/>
      <c r="Q18" s="89"/>
      <c r="R18" s="115" t="s">
        <v>13</v>
      </c>
      <c r="S18" s="52"/>
      <c r="T18" s="222"/>
      <c r="U18" s="94">
        <f t="shared" si="7"/>
        <v>0.1217</v>
      </c>
      <c r="V18" s="91">
        <f t="shared" si="8"/>
        <v>0.1229</v>
      </c>
    </row>
    <row r="19" spans="1:22" x14ac:dyDescent="0.25">
      <c r="A19" s="128">
        <v>42350</v>
      </c>
      <c r="B19" s="176">
        <v>16.382000000000001</v>
      </c>
      <c r="C19" s="173">
        <v>16.780999999999999</v>
      </c>
      <c r="D19" s="38">
        <f t="shared" si="0"/>
        <v>16.582000000000001</v>
      </c>
      <c r="E19" s="39">
        <v>746.09</v>
      </c>
      <c r="F19" s="47">
        <f t="shared" si="1"/>
        <v>0.12371664380000003</v>
      </c>
      <c r="G19" s="52"/>
      <c r="H19" s="56">
        <f t="shared" si="9"/>
        <v>0.1231</v>
      </c>
      <c r="I19" s="37">
        <f t="shared" si="2"/>
        <v>0.1212</v>
      </c>
      <c r="J19" s="41" t="str">
        <f t="shared" si="3"/>
        <v/>
      </c>
      <c r="K19" s="37"/>
      <c r="L19" s="55">
        <f t="shared" si="4"/>
        <v>0.12429999999999999</v>
      </c>
      <c r="M19" s="37">
        <f t="shared" si="5"/>
        <v>0.12620000000000001</v>
      </c>
      <c r="N19" s="41">
        <f t="shared" si="6"/>
        <v>0.12529999999999999</v>
      </c>
      <c r="O19" s="222"/>
      <c r="P19" s="54"/>
      <c r="Q19" s="38">
        <v>16.8</v>
      </c>
      <c r="R19" s="116" t="s">
        <v>13</v>
      </c>
      <c r="S19" s="52"/>
      <c r="T19" s="222"/>
      <c r="U19" s="56">
        <f t="shared" si="7"/>
        <v>0.1231</v>
      </c>
      <c r="V19" s="47">
        <f t="shared" si="8"/>
        <v>0.12529999999999999</v>
      </c>
    </row>
    <row r="20" spans="1:22" x14ac:dyDescent="0.25">
      <c r="A20" s="86">
        <v>42351</v>
      </c>
      <c r="B20" s="175">
        <v>16.405999999999999</v>
      </c>
      <c r="C20" s="172">
        <v>16.780999999999999</v>
      </c>
      <c r="D20" s="89">
        <f t="shared" si="0"/>
        <v>16.594000000000001</v>
      </c>
      <c r="E20" s="92">
        <v>746.09</v>
      </c>
      <c r="F20" s="91">
        <f t="shared" si="1"/>
        <v>0.12380617460000001</v>
      </c>
      <c r="G20" s="52"/>
      <c r="H20" s="94">
        <f t="shared" si="9"/>
        <v>0.1232</v>
      </c>
      <c r="I20" s="95">
        <f t="shared" si="2"/>
        <v>0.12130000000000001</v>
      </c>
      <c r="J20" s="97" t="str">
        <f t="shared" si="3"/>
        <v/>
      </c>
      <c r="K20" s="37"/>
      <c r="L20" s="98">
        <f t="shared" si="4"/>
        <v>0.1244</v>
      </c>
      <c r="M20" s="95">
        <f t="shared" si="5"/>
        <v>0.1263</v>
      </c>
      <c r="N20" s="97" t="str">
        <f t="shared" si="6"/>
        <v/>
      </c>
      <c r="O20" s="52"/>
      <c r="P20" s="101"/>
      <c r="Q20" s="89"/>
      <c r="R20" s="115" t="s">
        <v>13</v>
      </c>
      <c r="S20" s="52"/>
      <c r="T20" s="222"/>
      <c r="U20" s="94">
        <f t="shared" si="7"/>
        <v>0.1232</v>
      </c>
      <c r="V20" s="91">
        <f t="shared" si="8"/>
        <v>0.1244</v>
      </c>
    </row>
    <row r="21" spans="1:22" x14ac:dyDescent="0.25">
      <c r="A21" s="128">
        <v>42352</v>
      </c>
      <c r="B21" s="176">
        <v>16.559000000000001</v>
      </c>
      <c r="C21" s="173">
        <v>16.100000000000001</v>
      </c>
      <c r="D21" s="38">
        <f t="shared" si="0"/>
        <v>16.329999999999998</v>
      </c>
      <c r="E21" s="39">
        <v>746.1</v>
      </c>
      <c r="F21" s="47">
        <f t="shared" si="1"/>
        <v>0.12183812999999999</v>
      </c>
      <c r="G21" s="52"/>
      <c r="H21" s="56">
        <f t="shared" si="9"/>
        <v>0.1212</v>
      </c>
      <c r="I21" s="37">
        <f t="shared" si="2"/>
        <v>0.11940000000000001</v>
      </c>
      <c r="J21" s="41" t="str">
        <f t="shared" si="3"/>
        <v/>
      </c>
      <c r="K21" s="37"/>
      <c r="L21" s="55">
        <f t="shared" si="4"/>
        <v>0.12239999999999999</v>
      </c>
      <c r="M21" s="37">
        <f t="shared" si="5"/>
        <v>0.12429999999999999</v>
      </c>
      <c r="N21" s="41" t="str">
        <f t="shared" si="6"/>
        <v/>
      </c>
      <c r="O21" s="222"/>
      <c r="P21" s="54"/>
      <c r="Q21" s="38"/>
      <c r="R21" s="116" t="s">
        <v>13</v>
      </c>
      <c r="S21" s="52"/>
      <c r="T21" s="222"/>
      <c r="U21" s="56">
        <f t="shared" si="7"/>
        <v>0.1212</v>
      </c>
      <c r="V21" s="47">
        <f t="shared" si="8"/>
        <v>0.12239999999999999</v>
      </c>
    </row>
    <row r="22" spans="1:22" x14ac:dyDescent="0.25">
      <c r="A22" s="86">
        <v>42353</v>
      </c>
      <c r="B22" s="175">
        <v>16.079000000000001</v>
      </c>
      <c r="C22" s="172">
        <v>16.5</v>
      </c>
      <c r="D22" s="89">
        <f t="shared" si="0"/>
        <v>16.29</v>
      </c>
      <c r="E22" s="92">
        <v>746.14</v>
      </c>
      <c r="F22" s="91">
        <f t="shared" si="1"/>
        <v>0.12154620599999999</v>
      </c>
      <c r="G22" s="52"/>
      <c r="H22" s="94">
        <f t="shared" si="9"/>
        <v>0.12089999999999999</v>
      </c>
      <c r="I22" s="95">
        <f t="shared" si="2"/>
        <v>0.1191</v>
      </c>
      <c r="J22" s="97" t="str">
        <f t="shared" si="3"/>
        <v/>
      </c>
      <c r="K22" s="37"/>
      <c r="L22" s="98">
        <f t="shared" si="4"/>
        <v>0.1222</v>
      </c>
      <c r="M22" s="95">
        <f t="shared" si="5"/>
        <v>0.124</v>
      </c>
      <c r="N22" s="97" t="str">
        <f t="shared" si="6"/>
        <v/>
      </c>
      <c r="O22" s="52"/>
      <c r="P22" s="101"/>
      <c r="Q22" s="89"/>
      <c r="R22" s="115" t="s">
        <v>13</v>
      </c>
      <c r="S22" s="52"/>
      <c r="T22" s="222"/>
      <c r="U22" s="94">
        <f t="shared" si="7"/>
        <v>0.12089999999999999</v>
      </c>
      <c r="V22" s="91">
        <f t="shared" si="8"/>
        <v>0.1222</v>
      </c>
    </row>
    <row r="23" spans="1:22" x14ac:dyDescent="0.25">
      <c r="A23" s="128">
        <v>42354</v>
      </c>
      <c r="B23" s="176">
        <v>16.146999999999998</v>
      </c>
      <c r="C23" s="173">
        <v>16.25</v>
      </c>
      <c r="D23" s="38">
        <f t="shared" si="0"/>
        <v>16.199000000000002</v>
      </c>
      <c r="E23" s="39">
        <v>746.17</v>
      </c>
      <c r="F23" s="47">
        <f t="shared" si="1"/>
        <v>0.12087207830000002</v>
      </c>
      <c r="G23" s="52"/>
      <c r="H23" s="56">
        <f t="shared" si="9"/>
        <v>0.1203</v>
      </c>
      <c r="I23" s="37">
        <f t="shared" si="2"/>
        <v>0.11849999999999999</v>
      </c>
      <c r="J23" s="41" t="str">
        <f t="shared" si="3"/>
        <v/>
      </c>
      <c r="K23" s="37"/>
      <c r="L23" s="55">
        <f t="shared" si="4"/>
        <v>0.1215</v>
      </c>
      <c r="M23" s="37">
        <f t="shared" si="5"/>
        <v>0.12330000000000001</v>
      </c>
      <c r="N23" s="41" t="str">
        <f t="shared" si="6"/>
        <v/>
      </c>
      <c r="O23" s="222"/>
      <c r="P23" s="54"/>
      <c r="Q23" s="38"/>
      <c r="R23" s="116" t="s">
        <v>13</v>
      </c>
      <c r="S23" s="52"/>
      <c r="T23" s="222"/>
      <c r="U23" s="56">
        <f t="shared" si="7"/>
        <v>0.1203</v>
      </c>
      <c r="V23" s="47">
        <f t="shared" si="8"/>
        <v>0.1215</v>
      </c>
    </row>
    <row r="24" spans="1:22" x14ac:dyDescent="0.25">
      <c r="A24" s="86">
        <v>42355</v>
      </c>
      <c r="B24" s="175">
        <v>15.875999999999999</v>
      </c>
      <c r="C24" s="172">
        <v>14.507</v>
      </c>
      <c r="D24" s="89">
        <f t="shared" si="0"/>
        <v>15.192</v>
      </c>
      <c r="E24" s="92">
        <v>746.12</v>
      </c>
      <c r="F24" s="91">
        <f t="shared" si="1"/>
        <v>0.11335055040000001</v>
      </c>
      <c r="G24" s="52"/>
      <c r="H24" s="94">
        <f t="shared" si="9"/>
        <v>0.1128</v>
      </c>
      <c r="I24" s="95">
        <f t="shared" si="2"/>
        <v>0.1111</v>
      </c>
      <c r="J24" s="97">
        <f t="shared" si="3"/>
        <v>0.10970000000000001</v>
      </c>
      <c r="K24" s="37"/>
      <c r="L24" s="98">
        <f t="shared" si="4"/>
        <v>0.1139</v>
      </c>
      <c r="M24" s="95">
        <f t="shared" si="5"/>
        <v>0.11559999999999999</v>
      </c>
      <c r="N24" s="97" t="str">
        <f t="shared" si="6"/>
        <v/>
      </c>
      <c r="O24" s="52"/>
      <c r="P24" s="101">
        <v>14.7</v>
      </c>
      <c r="Q24" s="89"/>
      <c r="R24" s="115" t="s">
        <v>13</v>
      </c>
      <c r="S24" s="52"/>
      <c r="T24" s="222"/>
      <c r="U24" s="94">
        <f t="shared" si="7"/>
        <v>0.10970000000000001</v>
      </c>
      <c r="V24" s="91">
        <f t="shared" si="8"/>
        <v>0.1139</v>
      </c>
    </row>
    <row r="25" spans="1:22" x14ac:dyDescent="0.25">
      <c r="A25" s="128">
        <v>42356</v>
      </c>
      <c r="B25" s="176">
        <v>14.964</v>
      </c>
      <c r="C25" s="173">
        <v>14.5</v>
      </c>
      <c r="D25" s="38">
        <f t="shared" si="0"/>
        <v>14.731999999999999</v>
      </c>
      <c r="E25" s="39">
        <v>746.13</v>
      </c>
      <c r="F25" s="47">
        <f t="shared" si="1"/>
        <v>0.10991987159999998</v>
      </c>
      <c r="G25" s="52"/>
      <c r="H25" s="56">
        <f t="shared" si="9"/>
        <v>0.1094</v>
      </c>
      <c r="I25" s="37">
        <f t="shared" si="2"/>
        <v>0.1077</v>
      </c>
      <c r="J25" s="41" t="str">
        <f t="shared" si="3"/>
        <v/>
      </c>
      <c r="K25" s="37"/>
      <c r="L25" s="55">
        <f t="shared" si="4"/>
        <v>0.1105</v>
      </c>
      <c r="M25" s="37">
        <f t="shared" si="5"/>
        <v>0.11210000000000001</v>
      </c>
      <c r="N25" s="41" t="str">
        <f t="shared" si="6"/>
        <v/>
      </c>
      <c r="O25" s="222"/>
      <c r="P25" s="54"/>
      <c r="Q25" s="225"/>
      <c r="R25" s="226" t="s">
        <v>13</v>
      </c>
      <c r="S25" s="224"/>
      <c r="T25" s="222"/>
      <c r="U25" s="56">
        <f t="shared" si="7"/>
        <v>0.1094</v>
      </c>
      <c r="V25" s="47">
        <f t="shared" si="8"/>
        <v>0.1105</v>
      </c>
    </row>
    <row r="26" spans="1:22" x14ac:dyDescent="0.25">
      <c r="A26" s="86">
        <v>42357</v>
      </c>
      <c r="B26" s="175">
        <v>14.898</v>
      </c>
      <c r="C26" s="172">
        <v>14.375</v>
      </c>
      <c r="D26" s="89">
        <f t="shared" si="0"/>
        <v>14.637</v>
      </c>
      <c r="E26" s="92">
        <f>E25</f>
        <v>746.13</v>
      </c>
      <c r="F26" s="91">
        <f t="shared" si="1"/>
        <v>0.10921104810000001</v>
      </c>
      <c r="G26" s="52"/>
      <c r="H26" s="94">
        <f t="shared" si="9"/>
        <v>0.1087</v>
      </c>
      <c r="I26" s="95">
        <f t="shared" si="2"/>
        <v>0.107</v>
      </c>
      <c r="J26" s="97" t="str">
        <f t="shared" si="3"/>
        <v/>
      </c>
      <c r="K26" s="37"/>
      <c r="L26" s="98">
        <f t="shared" si="4"/>
        <v>0.10979999999999999</v>
      </c>
      <c r="M26" s="95">
        <f t="shared" si="5"/>
        <v>0.1114</v>
      </c>
      <c r="N26" s="97" t="str">
        <f t="shared" si="6"/>
        <v/>
      </c>
      <c r="O26" s="52"/>
      <c r="P26" s="101"/>
      <c r="Q26" s="89"/>
      <c r="R26" s="115" t="s">
        <v>13</v>
      </c>
      <c r="S26" s="52"/>
      <c r="T26" s="222"/>
      <c r="U26" s="94">
        <f t="shared" si="7"/>
        <v>0.1087</v>
      </c>
      <c r="V26" s="91">
        <f t="shared" si="8"/>
        <v>0.10979999999999999</v>
      </c>
    </row>
    <row r="27" spans="1:22" x14ac:dyDescent="0.25">
      <c r="A27" s="128">
        <v>42358</v>
      </c>
      <c r="B27" s="176">
        <v>14.898</v>
      </c>
      <c r="C27" s="173">
        <v>14.375</v>
      </c>
      <c r="D27" s="38">
        <f t="shared" si="0"/>
        <v>14.637</v>
      </c>
      <c r="E27" s="39">
        <f>E26</f>
        <v>746.13</v>
      </c>
      <c r="F27" s="47">
        <f t="shared" si="1"/>
        <v>0.10921104810000001</v>
      </c>
      <c r="G27" s="52"/>
      <c r="H27" s="56">
        <f t="shared" si="9"/>
        <v>0.1087</v>
      </c>
      <c r="I27" s="37">
        <f t="shared" si="2"/>
        <v>0.107</v>
      </c>
      <c r="J27" s="41" t="str">
        <f t="shared" si="3"/>
        <v/>
      </c>
      <c r="K27" s="37"/>
      <c r="L27" s="55">
        <f t="shared" si="4"/>
        <v>0.10979999999999999</v>
      </c>
      <c r="M27" s="37">
        <f t="shared" si="5"/>
        <v>0.1114</v>
      </c>
      <c r="N27" s="41" t="str">
        <f t="shared" si="6"/>
        <v/>
      </c>
      <c r="O27" s="222"/>
      <c r="P27" s="54"/>
      <c r="Q27" s="38"/>
      <c r="R27" s="116" t="s">
        <v>13</v>
      </c>
      <c r="S27" s="52"/>
      <c r="T27" s="222"/>
      <c r="U27" s="56">
        <f t="shared" si="7"/>
        <v>0.1087</v>
      </c>
      <c r="V27" s="47">
        <f t="shared" si="8"/>
        <v>0.10979999999999999</v>
      </c>
    </row>
    <row r="28" spans="1:22" x14ac:dyDescent="0.25">
      <c r="A28" s="86">
        <v>42359</v>
      </c>
      <c r="B28" s="175">
        <v>14.919</v>
      </c>
      <c r="C28" s="172">
        <v>14.202</v>
      </c>
      <c r="D28" s="89">
        <f t="shared" si="0"/>
        <v>14.561</v>
      </c>
      <c r="E28" s="92">
        <v>746.1</v>
      </c>
      <c r="F28" s="91">
        <f t="shared" si="1"/>
        <v>0.10863962100000001</v>
      </c>
      <c r="G28" s="52"/>
      <c r="H28" s="94">
        <f t="shared" si="9"/>
        <v>0.1081</v>
      </c>
      <c r="I28" s="95">
        <f t="shared" si="2"/>
        <v>0.1065</v>
      </c>
      <c r="J28" s="97">
        <f t="shared" si="3"/>
        <v>0.10539999999999999</v>
      </c>
      <c r="K28" s="37"/>
      <c r="L28" s="98">
        <f t="shared" si="4"/>
        <v>0.10920000000000001</v>
      </c>
      <c r="M28" s="95">
        <f t="shared" si="5"/>
        <v>0.1108</v>
      </c>
      <c r="N28" s="97" t="str">
        <f t="shared" si="6"/>
        <v/>
      </c>
      <c r="O28" s="52"/>
      <c r="P28" s="101">
        <v>14.125</v>
      </c>
      <c r="Q28" s="89"/>
      <c r="R28" s="115" t="s">
        <v>13</v>
      </c>
      <c r="S28" s="52"/>
      <c r="T28" s="222"/>
      <c r="U28" s="94">
        <f t="shared" si="7"/>
        <v>0.10539999999999999</v>
      </c>
      <c r="V28" s="91">
        <f t="shared" si="8"/>
        <v>0.10920000000000001</v>
      </c>
    </row>
    <row r="29" spans="1:22" x14ac:dyDescent="0.25">
      <c r="A29" s="128">
        <v>42360</v>
      </c>
      <c r="B29" s="176">
        <v>14.689</v>
      </c>
      <c r="C29" s="173">
        <v>14.35</v>
      </c>
      <c r="D29" s="38">
        <f t="shared" si="0"/>
        <v>14.52</v>
      </c>
      <c r="E29" s="39">
        <v>746.15</v>
      </c>
      <c r="F29" s="47">
        <f t="shared" si="1"/>
        <v>0.10834098</v>
      </c>
      <c r="G29" s="52"/>
      <c r="H29" s="56">
        <f t="shared" si="9"/>
        <v>0.10780000000000001</v>
      </c>
      <c r="I29" s="37">
        <f t="shared" si="2"/>
        <v>0.1062</v>
      </c>
      <c r="J29" s="41" t="str">
        <f t="shared" si="3"/>
        <v/>
      </c>
      <c r="K29" s="37"/>
      <c r="L29" s="55">
        <f t="shared" si="4"/>
        <v>0.1089</v>
      </c>
      <c r="M29" s="37">
        <f t="shared" si="5"/>
        <v>0.1105</v>
      </c>
      <c r="N29" s="41" t="str">
        <f t="shared" si="6"/>
        <v/>
      </c>
      <c r="O29" s="222"/>
      <c r="P29" s="54"/>
      <c r="Q29" s="38"/>
      <c r="R29" s="116" t="s">
        <v>13</v>
      </c>
      <c r="S29" s="52"/>
      <c r="T29" s="222"/>
      <c r="U29" s="56">
        <f t="shared" si="7"/>
        <v>0.10780000000000001</v>
      </c>
      <c r="V29" s="47">
        <f t="shared" si="8"/>
        <v>0.1089</v>
      </c>
    </row>
    <row r="30" spans="1:22" x14ac:dyDescent="0.25">
      <c r="A30" s="86">
        <v>42361</v>
      </c>
      <c r="B30" s="175">
        <v>14.430999999999999</v>
      </c>
      <c r="C30" s="172">
        <v>14.55</v>
      </c>
      <c r="D30" s="89">
        <f t="shared" si="0"/>
        <v>14.491</v>
      </c>
      <c r="E30" s="92">
        <v>746.17</v>
      </c>
      <c r="F30" s="91">
        <f t="shared" si="1"/>
        <v>0.10812749469999999</v>
      </c>
      <c r="G30" s="52"/>
      <c r="H30" s="94">
        <f t="shared" si="9"/>
        <v>0.1076</v>
      </c>
      <c r="I30" s="95">
        <f t="shared" si="2"/>
        <v>0.106</v>
      </c>
      <c r="J30" s="97" t="str">
        <f t="shared" si="3"/>
        <v/>
      </c>
      <c r="K30" s="37"/>
      <c r="L30" s="98">
        <f t="shared" si="4"/>
        <v>0.1087</v>
      </c>
      <c r="M30" s="95">
        <f t="shared" si="5"/>
        <v>0.1103</v>
      </c>
      <c r="N30" s="97" t="str">
        <f t="shared" si="6"/>
        <v/>
      </c>
      <c r="O30" s="52"/>
      <c r="P30" s="101"/>
      <c r="Q30" s="89"/>
      <c r="R30" s="115" t="s">
        <v>13</v>
      </c>
      <c r="S30" s="52"/>
      <c r="T30" s="222"/>
      <c r="U30" s="94">
        <f t="shared" si="7"/>
        <v>0.1076</v>
      </c>
      <c r="V30" s="91">
        <f t="shared" si="8"/>
        <v>0.1087</v>
      </c>
    </row>
    <row r="31" spans="1:22" x14ac:dyDescent="0.25">
      <c r="A31" s="128">
        <v>42362</v>
      </c>
      <c r="B31" s="176">
        <v>13.815</v>
      </c>
      <c r="C31" s="173">
        <v>14.275</v>
      </c>
      <c r="D31" s="38">
        <f t="shared" si="0"/>
        <v>14.045</v>
      </c>
      <c r="E31" s="39">
        <v>746.17</v>
      </c>
      <c r="F31" s="47">
        <f t="shared" si="1"/>
        <v>0.10479957649999999</v>
      </c>
      <c r="G31" s="52"/>
      <c r="H31" s="56">
        <f t="shared" si="9"/>
        <v>0.1043</v>
      </c>
      <c r="I31" s="37">
        <f t="shared" si="2"/>
        <v>0.1027</v>
      </c>
      <c r="J31" s="41" t="str">
        <f t="shared" si="3"/>
        <v/>
      </c>
      <c r="K31" s="37"/>
      <c r="L31" s="55">
        <f t="shared" si="4"/>
        <v>0.1053</v>
      </c>
      <c r="M31" s="37">
        <f t="shared" si="5"/>
        <v>0.1069</v>
      </c>
      <c r="N31" s="41" t="str">
        <f t="shared" si="6"/>
        <v/>
      </c>
      <c r="O31" s="222"/>
      <c r="P31" s="54"/>
      <c r="Q31" s="38"/>
      <c r="R31" s="116" t="s">
        <v>13</v>
      </c>
      <c r="S31" s="52"/>
      <c r="T31" s="222"/>
      <c r="U31" s="56">
        <f t="shared" si="7"/>
        <v>0.1043</v>
      </c>
      <c r="V31" s="47">
        <f t="shared" si="8"/>
        <v>0.1053</v>
      </c>
    </row>
    <row r="32" spans="1:22" x14ac:dyDescent="0.25">
      <c r="A32" s="86">
        <v>42363</v>
      </c>
      <c r="B32" s="175">
        <v>13.976000000000001</v>
      </c>
      <c r="C32" s="172">
        <v>14.225</v>
      </c>
      <c r="D32" s="89">
        <f t="shared" si="0"/>
        <v>14.101000000000001</v>
      </c>
      <c r="E32" s="92">
        <v>746.17</v>
      </c>
      <c r="F32" s="91">
        <f t="shared" si="1"/>
        <v>0.1052174317</v>
      </c>
      <c r="G32" s="52"/>
      <c r="H32" s="94">
        <f t="shared" si="9"/>
        <v>0.1047</v>
      </c>
      <c r="I32" s="95">
        <f t="shared" si="2"/>
        <v>0.1031</v>
      </c>
      <c r="J32" s="97" t="str">
        <f t="shared" si="3"/>
        <v/>
      </c>
      <c r="K32" s="37"/>
      <c r="L32" s="98">
        <f t="shared" si="4"/>
        <v>0.1057</v>
      </c>
      <c r="M32" s="95">
        <f t="shared" si="5"/>
        <v>0.10730000000000001</v>
      </c>
      <c r="N32" s="97" t="str">
        <f t="shared" si="6"/>
        <v/>
      </c>
      <c r="O32" s="52"/>
      <c r="P32" s="101"/>
      <c r="Q32" s="89"/>
      <c r="R32" s="115" t="s">
        <v>13</v>
      </c>
      <c r="S32" s="52"/>
      <c r="T32" s="222"/>
      <c r="U32" s="94">
        <f t="shared" si="7"/>
        <v>0.1047</v>
      </c>
      <c r="V32" s="91">
        <f t="shared" si="8"/>
        <v>0.1057</v>
      </c>
    </row>
    <row r="33" spans="1:22" x14ac:dyDescent="0.25">
      <c r="A33" s="128">
        <v>42364</v>
      </c>
      <c r="B33" s="176">
        <v>13.976000000000001</v>
      </c>
      <c r="C33" s="173">
        <v>14.548</v>
      </c>
      <c r="D33" s="38">
        <f t="shared" si="0"/>
        <v>14.262</v>
      </c>
      <c r="E33" s="39">
        <v>746.17</v>
      </c>
      <c r="F33" s="47">
        <f t="shared" si="1"/>
        <v>0.10641876539999999</v>
      </c>
      <c r="G33" s="52"/>
      <c r="H33" s="56">
        <f t="shared" si="9"/>
        <v>0.10589999999999999</v>
      </c>
      <c r="I33" s="37">
        <f t="shared" si="2"/>
        <v>0.1043</v>
      </c>
      <c r="J33" s="41" t="str">
        <f t="shared" si="3"/>
        <v/>
      </c>
      <c r="K33" s="37"/>
      <c r="L33" s="55">
        <f t="shared" si="4"/>
        <v>0.1069</v>
      </c>
      <c r="M33" s="37">
        <f t="shared" si="5"/>
        <v>0.1085</v>
      </c>
      <c r="N33" s="41">
        <f t="shared" si="6"/>
        <v>0.1095</v>
      </c>
      <c r="O33" s="52"/>
      <c r="P33" s="54"/>
      <c r="Q33" s="38">
        <v>14.675000000000001</v>
      </c>
      <c r="R33" s="116" t="s">
        <v>13</v>
      </c>
      <c r="S33" s="52"/>
      <c r="T33" s="222"/>
      <c r="U33" s="56">
        <f t="shared" si="7"/>
        <v>0.10589999999999999</v>
      </c>
      <c r="V33" s="47">
        <f t="shared" si="8"/>
        <v>0.1095</v>
      </c>
    </row>
    <row r="34" spans="1:22" x14ac:dyDescent="0.25">
      <c r="A34" s="86">
        <v>42365</v>
      </c>
      <c r="B34" s="175">
        <v>13.976000000000001</v>
      </c>
      <c r="C34" s="172">
        <v>14.157</v>
      </c>
      <c r="D34" s="89">
        <f t="shared" si="0"/>
        <v>14.067</v>
      </c>
      <c r="E34" s="92">
        <v>746.17</v>
      </c>
      <c r="F34" s="91">
        <f t="shared" si="1"/>
        <v>0.10496373389999999</v>
      </c>
      <c r="G34" s="52"/>
      <c r="H34" s="94">
        <f t="shared" si="9"/>
        <v>0.10440000000000001</v>
      </c>
      <c r="I34" s="95">
        <f t="shared" si="2"/>
        <v>0.10290000000000001</v>
      </c>
      <c r="J34" s="97" t="str">
        <f t="shared" si="3"/>
        <v/>
      </c>
      <c r="K34" s="37"/>
      <c r="L34" s="98">
        <f t="shared" si="4"/>
        <v>0.1055</v>
      </c>
      <c r="M34" s="95">
        <f t="shared" si="5"/>
        <v>0.1071</v>
      </c>
      <c r="N34" s="97" t="str">
        <f t="shared" si="6"/>
        <v/>
      </c>
      <c r="O34" s="52"/>
      <c r="P34" s="101"/>
      <c r="Q34" s="89"/>
      <c r="R34" s="115" t="s">
        <v>13</v>
      </c>
      <c r="S34" s="52"/>
      <c r="T34" s="222"/>
      <c r="U34" s="94">
        <f t="shared" si="7"/>
        <v>0.10440000000000001</v>
      </c>
      <c r="V34" s="91">
        <f t="shared" si="8"/>
        <v>0.1055</v>
      </c>
    </row>
    <row r="35" spans="1:22" x14ac:dyDescent="0.25">
      <c r="A35" s="128">
        <v>42366</v>
      </c>
      <c r="B35" s="176">
        <v>13.976000000000001</v>
      </c>
      <c r="C35" s="173">
        <v>14.635999999999999</v>
      </c>
      <c r="D35" s="38">
        <f t="shared" si="0"/>
        <v>14.305999999999999</v>
      </c>
      <c r="E35" s="39">
        <v>746.31</v>
      </c>
      <c r="F35" s="47">
        <f t="shared" si="1"/>
        <v>0.10676710859999999</v>
      </c>
      <c r="G35" s="52"/>
      <c r="H35" s="56">
        <f t="shared" si="9"/>
        <v>0.1062</v>
      </c>
      <c r="I35" s="37">
        <f t="shared" si="2"/>
        <v>0.1046</v>
      </c>
      <c r="J35" s="41" t="str">
        <f t="shared" si="3"/>
        <v/>
      </c>
      <c r="K35" s="37"/>
      <c r="L35" s="55">
        <f t="shared" si="4"/>
        <v>0.10730000000000001</v>
      </c>
      <c r="M35" s="37">
        <f t="shared" si="5"/>
        <v>0.1089</v>
      </c>
      <c r="N35" s="41" t="str">
        <f t="shared" si="6"/>
        <v/>
      </c>
      <c r="O35" s="52"/>
      <c r="P35" s="54"/>
      <c r="Q35" s="38"/>
      <c r="R35" s="116" t="s">
        <v>13</v>
      </c>
      <c r="S35" s="52"/>
      <c r="T35" s="222"/>
      <c r="U35" s="56">
        <f t="shared" si="7"/>
        <v>0.1062</v>
      </c>
      <c r="V35" s="47">
        <f t="shared" si="8"/>
        <v>0.10730000000000001</v>
      </c>
    </row>
    <row r="36" spans="1:22" x14ac:dyDescent="0.25">
      <c r="A36" s="86">
        <v>42367</v>
      </c>
      <c r="B36" s="175">
        <v>13.959</v>
      </c>
      <c r="C36" s="172">
        <v>15.717000000000001</v>
      </c>
      <c r="D36" s="89">
        <f t="shared" si="0"/>
        <v>14.837999999999999</v>
      </c>
      <c r="E36" s="92">
        <v>746.29</v>
      </c>
      <c r="F36" s="91">
        <f t="shared" si="1"/>
        <v>0.11073451019999998</v>
      </c>
      <c r="G36" s="52"/>
      <c r="H36" s="94">
        <f t="shared" si="9"/>
        <v>0.11020000000000001</v>
      </c>
      <c r="I36" s="95">
        <f t="shared" si="2"/>
        <v>0.1085</v>
      </c>
      <c r="J36" s="97" t="str">
        <f t="shared" si="3"/>
        <v/>
      </c>
      <c r="K36" s="37"/>
      <c r="L36" s="98">
        <f t="shared" si="4"/>
        <v>0.1113</v>
      </c>
      <c r="M36" s="95">
        <f t="shared" si="5"/>
        <v>0.113</v>
      </c>
      <c r="N36" s="97">
        <f t="shared" si="6"/>
        <v>0.1192</v>
      </c>
      <c r="O36" s="222"/>
      <c r="P36" s="101"/>
      <c r="Q36" s="89">
        <v>15.975</v>
      </c>
      <c r="R36" s="115" t="s">
        <v>13</v>
      </c>
      <c r="S36" s="52"/>
      <c r="T36" s="222"/>
      <c r="U36" s="94">
        <f t="shared" si="7"/>
        <v>0.11020000000000001</v>
      </c>
      <c r="V36" s="91">
        <f t="shared" si="8"/>
        <v>0.1192</v>
      </c>
    </row>
    <row r="37" spans="1:22" x14ac:dyDescent="0.25">
      <c r="A37" s="128">
        <v>42368</v>
      </c>
      <c r="B37" s="176">
        <v>15.124000000000001</v>
      </c>
      <c r="C37" s="173">
        <v>15.286</v>
      </c>
      <c r="D37" s="38">
        <f t="shared" si="0"/>
        <v>15.205</v>
      </c>
      <c r="E37" s="39">
        <v>746.25</v>
      </c>
      <c r="F37" s="47">
        <f t="shared" si="1"/>
        <v>0.1134673125</v>
      </c>
      <c r="G37" s="52"/>
      <c r="H37" s="56">
        <f t="shared" si="9"/>
        <v>0.1129</v>
      </c>
      <c r="I37" s="37">
        <f t="shared" si="2"/>
        <v>0.11119999999999999</v>
      </c>
      <c r="J37" s="41" t="str">
        <f t="shared" si="3"/>
        <v/>
      </c>
      <c r="K37" s="37"/>
      <c r="L37" s="55">
        <f t="shared" si="4"/>
        <v>0.114</v>
      </c>
      <c r="M37" s="37">
        <f t="shared" si="5"/>
        <v>0.1157</v>
      </c>
      <c r="N37" s="41" t="str">
        <f t="shared" si="6"/>
        <v/>
      </c>
      <c r="O37" s="222"/>
      <c r="P37" s="54"/>
      <c r="Q37" s="38"/>
      <c r="R37" s="116" t="s">
        <v>13</v>
      </c>
      <c r="S37" s="52"/>
      <c r="T37" s="222"/>
      <c r="U37" s="56">
        <f t="shared" si="7"/>
        <v>0.1129</v>
      </c>
      <c r="V37" s="47">
        <f t="shared" si="8"/>
        <v>0.114</v>
      </c>
    </row>
    <row r="38" spans="1:22" ht="15.75" thickBot="1" x14ac:dyDescent="0.3">
      <c r="A38" s="131">
        <v>42369</v>
      </c>
      <c r="B38" s="233">
        <v>15.221</v>
      </c>
      <c r="C38" s="189">
        <v>15</v>
      </c>
      <c r="D38" s="134">
        <f t="shared" si="0"/>
        <v>15.111000000000001</v>
      </c>
      <c r="E38" s="135">
        <v>746.25</v>
      </c>
      <c r="F38" s="136">
        <f t="shared" si="1"/>
        <v>0.11276583749999999</v>
      </c>
      <c r="G38" s="52"/>
      <c r="H38" s="140">
        <f t="shared" si="9"/>
        <v>0.11219999999999999</v>
      </c>
      <c r="I38" s="141">
        <f t="shared" si="2"/>
        <v>0.1105</v>
      </c>
      <c r="J38" s="142" t="str">
        <f t="shared" si="3"/>
        <v/>
      </c>
      <c r="K38" s="37"/>
      <c r="L38" s="145">
        <f t="shared" si="4"/>
        <v>0.1133</v>
      </c>
      <c r="M38" s="141">
        <f t="shared" si="5"/>
        <v>0.115</v>
      </c>
      <c r="N38" s="142"/>
      <c r="O38" s="222"/>
      <c r="P38" s="190"/>
      <c r="Q38" s="134"/>
      <c r="R38" s="149" t="s">
        <v>13</v>
      </c>
      <c r="S38" s="52"/>
      <c r="T38" s="222"/>
      <c r="U38" s="140">
        <f t="shared" si="7"/>
        <v>0.11219999999999999</v>
      </c>
      <c r="V38" s="136">
        <f t="shared" si="8"/>
        <v>0.1133</v>
      </c>
    </row>
    <row r="39" spans="1:22" x14ac:dyDescent="0.25">
      <c r="A39" s="65" t="s">
        <v>47</v>
      </c>
      <c r="B39" s="39"/>
      <c r="C39" s="39"/>
      <c r="D39" s="37"/>
      <c r="E39" s="39"/>
      <c r="F39" s="37">
        <f>ROUND(SUM(F8:F38)/31,4)</f>
        <v>0.1181</v>
      </c>
      <c r="G39" s="35"/>
      <c r="H39" s="50"/>
      <c r="I39" s="38"/>
      <c r="J39" s="36"/>
      <c r="K39" s="38"/>
      <c r="L39" s="38"/>
      <c r="M39" s="38"/>
      <c r="N39" s="36"/>
      <c r="O39" s="1"/>
      <c r="P39" s="36"/>
      <c r="Q39" s="36"/>
      <c r="R39" s="35"/>
      <c r="S39" s="35"/>
      <c r="T39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topLeftCell="A10" workbookViewId="0">
      <selection activeCell="D39" sqref="D39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7" max="7" width="9.140625" customWidth="1"/>
    <col min="8" max="8" width="12.42578125" customWidth="1"/>
    <col min="9" max="9" width="12.140625" customWidth="1"/>
    <col min="10" max="10" width="13.5703125" customWidth="1"/>
    <col min="11" max="11" width="9.140625" customWidth="1"/>
    <col min="12" max="12" width="12.5703125" customWidth="1"/>
    <col min="13" max="13" width="11.42578125" customWidth="1"/>
    <col min="14" max="14" width="12.42578125" customWidth="1"/>
    <col min="15" max="15" width="9.140625" customWidth="1"/>
    <col min="16" max="16" width="13.42578125" customWidth="1"/>
    <col min="17" max="17" width="14.28515625" customWidth="1"/>
    <col min="18" max="18" width="13.7109375" customWidth="1"/>
    <col min="19" max="19" width="9.140625" customWidth="1"/>
    <col min="20" max="20" width="9.140625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53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254" t="s">
        <v>1</v>
      </c>
      <c r="C6" s="255" t="s">
        <v>2</v>
      </c>
      <c r="D6" s="255" t="s">
        <v>6</v>
      </c>
      <c r="E6" s="255" t="s">
        <v>8</v>
      </c>
      <c r="F6" s="256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257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42309</v>
      </c>
      <c r="B8" s="228">
        <v>17.829000000000001</v>
      </c>
      <c r="C8" s="209">
        <v>17.899999999999999</v>
      </c>
      <c r="D8" s="210">
        <f t="shared" ref="D8:D29" si="0">ROUND((B8+C8)/2,3)</f>
        <v>17.864999999999998</v>
      </c>
      <c r="E8" s="211">
        <v>745.78</v>
      </c>
      <c r="F8" s="212">
        <f t="shared" ref="F8:F37" si="1">(D8*E8)/100000</f>
        <v>0.13323359699999998</v>
      </c>
      <c r="G8" s="52"/>
      <c r="H8" s="214">
        <f>ROUND(ROUND(D8*0.995,3)*(E8/100000),4)</f>
        <v>0.1326</v>
      </c>
      <c r="I8" s="215">
        <f t="shared" ref="I8:I37" si="2">ROUND(ROUND(D8*0.98,3)*(E8/100000),4)</f>
        <v>0.13059999999999999</v>
      </c>
      <c r="J8" s="216" t="str">
        <f t="shared" ref="J8:J37" si="3">IF(ISNUMBER(P8),ROUND(ROUND(P8,3)*(E8/100000),4),"")</f>
        <v/>
      </c>
      <c r="K8" s="37"/>
      <c r="L8" s="217">
        <f t="shared" ref="L8:L37" si="4">ROUND(ROUND(D8*1.005,3)*(E8/100000),4)</f>
        <v>0.13389999999999999</v>
      </c>
      <c r="M8" s="215">
        <f t="shared" ref="M8:M37" si="5">ROUND(ROUND(D8*1.02,3)*(E8/100000),4)</f>
        <v>0.13589999999999999</v>
      </c>
      <c r="N8" s="218" t="str">
        <f t="shared" ref="N8:N36" si="6">IF(ISNUMBER(Q8),ROUND(ROUND(Q8,3)*(E8/100000),4),"")</f>
        <v/>
      </c>
      <c r="O8" s="52"/>
      <c r="P8" s="219"/>
      <c r="Q8" s="220"/>
      <c r="R8" s="221" t="s">
        <v>13</v>
      </c>
      <c r="S8" s="52"/>
      <c r="T8" s="222"/>
      <c r="U8" s="214">
        <f>IF(R8="Green zone",MIN(H8,J8),IF(T8="Upper",MIN(I8,J8),IF(T8="Lower",MIN(H8,J8))))</f>
        <v>0.1326</v>
      </c>
      <c r="V8" s="212">
        <f>IF(R8="Green zone",MAX(L8,N8),IF(T8="Upper",MAX(L8,N8),IF(T8="Lower",MAX(M8,N8))))</f>
        <v>0.13389999999999999</v>
      </c>
    </row>
    <row r="9" spans="1:22" x14ac:dyDescent="0.25">
      <c r="A9" s="128">
        <v>42310</v>
      </c>
      <c r="B9" s="176">
        <v>17.959</v>
      </c>
      <c r="C9" s="203">
        <v>18.126999999999999</v>
      </c>
      <c r="D9" s="38">
        <f t="shared" si="0"/>
        <v>18.042999999999999</v>
      </c>
      <c r="E9" s="39">
        <v>745.85</v>
      </c>
      <c r="F9" s="47">
        <f>(D9*E9)/100000</f>
        <v>0.1345737155</v>
      </c>
      <c r="G9" s="52"/>
      <c r="H9" s="56">
        <f>ROUND(ROUND(D9*0.995,3)*(E9/100000),4)</f>
        <v>0.13389999999999999</v>
      </c>
      <c r="I9" s="37">
        <f t="shared" si="2"/>
        <v>0.13189999999999999</v>
      </c>
      <c r="J9" s="204" t="str">
        <f t="shared" si="3"/>
        <v/>
      </c>
      <c r="K9" s="37"/>
      <c r="L9" s="55">
        <f t="shared" si="4"/>
        <v>0.13519999999999999</v>
      </c>
      <c r="M9" s="37">
        <f t="shared" si="5"/>
        <v>0.13730000000000001</v>
      </c>
      <c r="N9" s="41" t="str">
        <f t="shared" si="6"/>
        <v/>
      </c>
      <c r="O9" s="222"/>
      <c r="P9" s="227"/>
      <c r="Q9" s="74"/>
      <c r="R9" s="116" t="s">
        <v>13</v>
      </c>
      <c r="S9" s="52"/>
      <c r="T9" s="222"/>
      <c r="U9" s="56">
        <f t="shared" ref="U9:U37" si="7">IF(R9="Green zone",MIN(H9,J9),IF(T9="Upper",MIN(I9,J9),IF(T9="Lower",MIN(H9,J9))))</f>
        <v>0.13389999999999999</v>
      </c>
      <c r="V9" s="47">
        <f t="shared" ref="V9:V37" si="8">IF(R9="Green zone",MAX(L9,N9),IF(T9="Upper",MAX(L9,N9),IF(T9="Lower",MAX(M9,N9))))</f>
        <v>0.13519999999999999</v>
      </c>
    </row>
    <row r="10" spans="1:22" x14ac:dyDescent="0.25">
      <c r="A10" s="86">
        <v>42311</v>
      </c>
      <c r="B10" s="175">
        <v>17.747</v>
      </c>
      <c r="C10" s="172">
        <v>18.3</v>
      </c>
      <c r="D10" s="89">
        <f t="shared" si="0"/>
        <v>18.024000000000001</v>
      </c>
      <c r="E10" s="92">
        <v>745.87</v>
      </c>
      <c r="F10" s="91">
        <f t="shared" si="1"/>
        <v>0.13443560880000002</v>
      </c>
      <c r="G10" s="52"/>
      <c r="H10" s="94">
        <f t="shared" ref="H10:H37" si="9">ROUND(ROUND(D10*0.995,3)*(E10/100000),4)</f>
        <v>0.1338</v>
      </c>
      <c r="I10" s="95">
        <f t="shared" si="2"/>
        <v>0.1318</v>
      </c>
      <c r="J10" s="97" t="str">
        <f t="shared" si="3"/>
        <v/>
      </c>
      <c r="K10" s="37"/>
      <c r="L10" s="98">
        <f t="shared" si="4"/>
        <v>0.1351</v>
      </c>
      <c r="M10" s="95">
        <f t="shared" si="5"/>
        <v>0.1371</v>
      </c>
      <c r="N10" s="97">
        <f t="shared" si="6"/>
        <v>0.13650000000000001</v>
      </c>
      <c r="O10" s="52"/>
      <c r="P10" s="101"/>
      <c r="Q10" s="89">
        <v>18.3</v>
      </c>
      <c r="R10" s="115" t="s">
        <v>13</v>
      </c>
      <c r="S10" s="52"/>
      <c r="T10" s="222"/>
      <c r="U10" s="94">
        <f t="shared" si="7"/>
        <v>0.1338</v>
      </c>
      <c r="V10" s="91">
        <f t="shared" si="8"/>
        <v>0.13650000000000001</v>
      </c>
    </row>
    <row r="11" spans="1:22" x14ac:dyDescent="0.25">
      <c r="A11" s="128">
        <v>42312</v>
      </c>
      <c r="B11" s="176">
        <v>17.853000000000002</v>
      </c>
      <c r="C11" s="173">
        <v>17.899999999999999</v>
      </c>
      <c r="D11" s="38">
        <f t="shared" si="0"/>
        <v>17.876999999999999</v>
      </c>
      <c r="E11" s="39">
        <v>745.94</v>
      </c>
      <c r="F11" s="47">
        <f>(D11*E11)/100000</f>
        <v>0.1333516938</v>
      </c>
      <c r="G11" s="52"/>
      <c r="H11" s="56">
        <f>ROUND(ROUND(D11*0.995,3)*(E11/100000),4)</f>
        <v>0.13270000000000001</v>
      </c>
      <c r="I11" s="37">
        <f t="shared" si="2"/>
        <v>0.13070000000000001</v>
      </c>
      <c r="J11" s="41" t="str">
        <f t="shared" si="3"/>
        <v/>
      </c>
      <c r="K11" s="37"/>
      <c r="L11" s="55">
        <f t="shared" si="4"/>
        <v>0.13400000000000001</v>
      </c>
      <c r="M11" s="37">
        <f t="shared" si="5"/>
        <v>0.13600000000000001</v>
      </c>
      <c r="N11" s="41" t="str">
        <f t="shared" si="6"/>
        <v/>
      </c>
      <c r="O11" s="222"/>
      <c r="P11" s="54"/>
      <c r="Q11" s="38"/>
      <c r="R11" s="116" t="s">
        <v>13</v>
      </c>
      <c r="S11" s="52"/>
      <c r="T11" s="222"/>
      <c r="U11" s="56">
        <f t="shared" si="7"/>
        <v>0.13270000000000001</v>
      </c>
      <c r="V11" s="47">
        <f t="shared" si="8"/>
        <v>0.13400000000000001</v>
      </c>
    </row>
    <row r="12" spans="1:22" x14ac:dyDescent="0.25">
      <c r="A12" s="86">
        <v>42313</v>
      </c>
      <c r="B12" s="175">
        <v>17.954999999999998</v>
      </c>
      <c r="C12" s="172">
        <v>17.95</v>
      </c>
      <c r="D12" s="89">
        <f t="shared" si="0"/>
        <v>17.952999999999999</v>
      </c>
      <c r="E12" s="92">
        <v>745.92</v>
      </c>
      <c r="F12" s="91">
        <f t="shared" si="1"/>
        <v>0.13391501759999999</v>
      </c>
      <c r="G12" s="52"/>
      <c r="H12" s="94">
        <f t="shared" si="9"/>
        <v>0.13320000000000001</v>
      </c>
      <c r="I12" s="95">
        <f t="shared" si="2"/>
        <v>0.13120000000000001</v>
      </c>
      <c r="J12" s="97" t="str">
        <f t="shared" si="3"/>
        <v/>
      </c>
      <c r="K12" s="37"/>
      <c r="L12" s="98">
        <f t="shared" si="4"/>
        <v>0.1346</v>
      </c>
      <c r="M12" s="95">
        <f t="shared" si="5"/>
        <v>0.1366</v>
      </c>
      <c r="N12" s="97" t="str">
        <f t="shared" si="6"/>
        <v/>
      </c>
      <c r="O12" s="52"/>
      <c r="P12" s="101"/>
      <c r="Q12" s="89"/>
      <c r="R12" s="115" t="s">
        <v>13</v>
      </c>
      <c r="S12" s="52"/>
      <c r="T12" s="222"/>
      <c r="U12" s="94">
        <f t="shared" si="7"/>
        <v>0.13320000000000001</v>
      </c>
      <c r="V12" s="91">
        <f t="shared" si="8"/>
        <v>0.1346</v>
      </c>
    </row>
    <row r="13" spans="1:22" x14ac:dyDescent="0.25">
      <c r="A13" s="128">
        <v>42314</v>
      </c>
      <c r="B13" s="176">
        <v>17.603999999999999</v>
      </c>
      <c r="C13" s="173">
        <v>16.488</v>
      </c>
      <c r="D13" s="38">
        <f t="shared" si="0"/>
        <v>17.045999999999999</v>
      </c>
      <c r="E13" s="205">
        <v>746</v>
      </c>
      <c r="F13" s="47">
        <f t="shared" si="1"/>
        <v>0.12716316</v>
      </c>
      <c r="G13" s="52"/>
      <c r="H13" s="56">
        <f t="shared" si="9"/>
        <v>0.1265</v>
      </c>
      <c r="I13" s="37">
        <f t="shared" si="2"/>
        <v>0.1246</v>
      </c>
      <c r="J13" s="47">
        <f t="shared" si="3"/>
        <v>0.1227</v>
      </c>
      <c r="K13" s="37"/>
      <c r="L13" s="55">
        <f t="shared" si="4"/>
        <v>0.1278</v>
      </c>
      <c r="M13" s="37">
        <f t="shared" si="5"/>
        <v>0.12970000000000001</v>
      </c>
      <c r="N13" s="41" t="str">
        <f t="shared" si="6"/>
        <v/>
      </c>
      <c r="O13" s="222"/>
      <c r="P13" s="54">
        <v>16.45</v>
      </c>
      <c r="Q13" s="38"/>
      <c r="R13" s="116" t="s">
        <v>13</v>
      </c>
      <c r="S13" s="52"/>
      <c r="T13" s="222"/>
      <c r="U13" s="56">
        <f t="shared" si="7"/>
        <v>0.1227</v>
      </c>
      <c r="V13" s="47">
        <f t="shared" si="8"/>
        <v>0.1278</v>
      </c>
    </row>
    <row r="14" spans="1:22" x14ac:dyDescent="0.25">
      <c r="A14" s="86">
        <v>42315</v>
      </c>
      <c r="B14" s="175">
        <v>17.085000000000001</v>
      </c>
      <c r="C14" s="172">
        <v>14.925000000000001</v>
      </c>
      <c r="D14" s="89">
        <f t="shared" si="0"/>
        <v>16.004999999999999</v>
      </c>
      <c r="E14" s="92">
        <f>E13</f>
        <v>746</v>
      </c>
      <c r="F14" s="91">
        <f t="shared" si="1"/>
        <v>0.1193973</v>
      </c>
      <c r="G14" s="52"/>
      <c r="H14" s="94">
        <f t="shared" si="9"/>
        <v>0.1188</v>
      </c>
      <c r="I14" s="95">
        <f t="shared" si="2"/>
        <v>0.11700000000000001</v>
      </c>
      <c r="J14" s="97">
        <f>IF(ISNUMBER(P14),ROUND(ROUND(P14,3)*(E14/100000),4),"")</f>
        <v>0.1113</v>
      </c>
      <c r="K14" s="37"/>
      <c r="L14" s="98">
        <f t="shared" si="4"/>
        <v>0.12</v>
      </c>
      <c r="M14" s="95">
        <f t="shared" si="5"/>
        <v>0.12180000000000001</v>
      </c>
      <c r="N14" s="97" t="str">
        <f t="shared" si="6"/>
        <v/>
      </c>
      <c r="O14" s="52"/>
      <c r="P14" s="101">
        <v>14.925000000000001</v>
      </c>
      <c r="Q14" s="89"/>
      <c r="R14" s="115" t="s">
        <v>13</v>
      </c>
      <c r="S14" s="52"/>
      <c r="T14" s="222"/>
      <c r="U14" s="94">
        <f t="shared" si="7"/>
        <v>0.1113</v>
      </c>
      <c r="V14" s="91">
        <f t="shared" si="8"/>
        <v>0.12</v>
      </c>
    </row>
    <row r="15" spans="1:22" x14ac:dyDescent="0.25">
      <c r="A15" s="128">
        <v>42316</v>
      </c>
      <c r="B15" s="176">
        <v>17.085000000000001</v>
      </c>
      <c r="C15" s="173">
        <v>16.875</v>
      </c>
      <c r="D15" s="38">
        <f t="shared" si="0"/>
        <v>16.98</v>
      </c>
      <c r="E15" s="39">
        <f>E14</f>
        <v>746</v>
      </c>
      <c r="F15" s="47">
        <f t="shared" si="1"/>
        <v>0.1266708</v>
      </c>
      <c r="G15" s="52"/>
      <c r="H15" s="56">
        <f t="shared" si="9"/>
        <v>0.126</v>
      </c>
      <c r="I15" s="37">
        <f t="shared" si="2"/>
        <v>0.1241</v>
      </c>
      <c r="J15" s="41" t="str">
        <f t="shared" si="3"/>
        <v/>
      </c>
      <c r="K15" s="37"/>
      <c r="L15" s="55">
        <f t="shared" si="4"/>
        <v>0.1273</v>
      </c>
      <c r="M15" s="37">
        <f t="shared" si="5"/>
        <v>0.12920000000000001</v>
      </c>
      <c r="N15" s="41" t="str">
        <f t="shared" si="6"/>
        <v/>
      </c>
      <c r="O15" s="222"/>
      <c r="P15" s="54"/>
      <c r="Q15" s="38"/>
      <c r="R15" s="116" t="s">
        <v>28</v>
      </c>
      <c r="S15" s="52"/>
      <c r="T15" s="222" t="s">
        <v>38</v>
      </c>
      <c r="U15" s="56">
        <f t="shared" si="7"/>
        <v>0.126</v>
      </c>
      <c r="V15" s="47">
        <f t="shared" si="8"/>
        <v>0.12920000000000001</v>
      </c>
    </row>
    <row r="16" spans="1:22" x14ac:dyDescent="0.25">
      <c r="A16" s="86">
        <v>42317</v>
      </c>
      <c r="B16" s="175">
        <v>17.152000000000001</v>
      </c>
      <c r="C16" s="172">
        <v>17.213999999999999</v>
      </c>
      <c r="D16" s="89">
        <f t="shared" si="0"/>
        <v>17.183</v>
      </c>
      <c r="E16" s="92">
        <v>746</v>
      </c>
      <c r="F16" s="91">
        <f t="shared" si="1"/>
        <v>0.12818518000000001</v>
      </c>
      <c r="G16" s="52"/>
      <c r="H16" s="94">
        <f t="shared" si="9"/>
        <v>0.1275</v>
      </c>
      <c r="I16" s="95">
        <f t="shared" si="2"/>
        <v>0.12559999999999999</v>
      </c>
      <c r="J16" s="97" t="str">
        <f t="shared" si="3"/>
        <v/>
      </c>
      <c r="K16" s="37"/>
      <c r="L16" s="98">
        <f t="shared" si="4"/>
        <v>0.1288</v>
      </c>
      <c r="M16" s="95">
        <f t="shared" si="5"/>
        <v>0.1308</v>
      </c>
      <c r="N16" s="97">
        <f t="shared" si="6"/>
        <v>0.12920000000000001</v>
      </c>
      <c r="O16" s="52"/>
      <c r="P16" s="101"/>
      <c r="Q16" s="89">
        <v>17.324999999999999</v>
      </c>
      <c r="R16" s="115" t="s">
        <v>13</v>
      </c>
      <c r="S16" s="52"/>
      <c r="T16" s="222"/>
      <c r="U16" s="94">
        <f t="shared" si="7"/>
        <v>0.1275</v>
      </c>
      <c r="V16" s="91">
        <f t="shared" si="8"/>
        <v>0.12920000000000001</v>
      </c>
    </row>
    <row r="17" spans="1:22" x14ac:dyDescent="0.25">
      <c r="A17" s="128">
        <v>42318</v>
      </c>
      <c r="B17" s="176">
        <v>16.911999999999999</v>
      </c>
      <c r="C17" s="173">
        <v>16.625</v>
      </c>
      <c r="D17" s="38">
        <f t="shared" si="0"/>
        <v>16.768999999999998</v>
      </c>
      <c r="E17" s="39">
        <v>746.01</v>
      </c>
      <c r="F17" s="47">
        <f t="shared" si="1"/>
        <v>0.12509841689999998</v>
      </c>
      <c r="G17" s="52"/>
      <c r="H17" s="56">
        <f t="shared" si="9"/>
        <v>0.1245</v>
      </c>
      <c r="I17" s="37">
        <f t="shared" si="2"/>
        <v>0.1226</v>
      </c>
      <c r="J17" s="41" t="str">
        <f t="shared" si="3"/>
        <v/>
      </c>
      <c r="K17" s="37"/>
      <c r="L17" s="55">
        <f t="shared" si="4"/>
        <v>0.12570000000000001</v>
      </c>
      <c r="M17" s="37">
        <f t="shared" si="5"/>
        <v>0.12759999999999999</v>
      </c>
      <c r="N17" s="41" t="str">
        <f t="shared" si="6"/>
        <v/>
      </c>
      <c r="O17" s="222"/>
      <c r="P17" s="54"/>
      <c r="Q17" s="38"/>
      <c r="R17" s="116" t="s">
        <v>28</v>
      </c>
      <c r="S17" s="52"/>
      <c r="T17" s="222" t="s">
        <v>38</v>
      </c>
      <c r="U17" s="56">
        <f t="shared" si="7"/>
        <v>0.1245</v>
      </c>
      <c r="V17" s="47">
        <f t="shared" si="8"/>
        <v>0.12759999999999999</v>
      </c>
    </row>
    <row r="18" spans="1:22" x14ac:dyDescent="0.25">
      <c r="A18" s="86">
        <v>42319</v>
      </c>
      <c r="B18" s="175">
        <v>16.977</v>
      </c>
      <c r="C18" s="172">
        <v>16.231999999999999</v>
      </c>
      <c r="D18" s="89">
        <f t="shared" si="0"/>
        <v>16.605</v>
      </c>
      <c r="E18" s="92">
        <v>746.04</v>
      </c>
      <c r="F18" s="91">
        <f t="shared" si="1"/>
        <v>0.12387994199999999</v>
      </c>
      <c r="G18" s="52"/>
      <c r="H18" s="94">
        <f t="shared" si="9"/>
        <v>0.12330000000000001</v>
      </c>
      <c r="I18" s="95">
        <f t="shared" si="2"/>
        <v>0.12139999999999999</v>
      </c>
      <c r="J18" s="97">
        <f t="shared" si="3"/>
        <v>0.12089999999999999</v>
      </c>
      <c r="K18" s="37"/>
      <c r="L18" s="98">
        <f t="shared" si="4"/>
        <v>0.1245</v>
      </c>
      <c r="M18" s="95">
        <f t="shared" si="5"/>
        <v>0.12640000000000001</v>
      </c>
      <c r="N18" s="97" t="str">
        <f t="shared" si="6"/>
        <v/>
      </c>
      <c r="O18" s="52"/>
      <c r="P18" s="101">
        <v>16.2</v>
      </c>
      <c r="Q18" s="89"/>
      <c r="R18" s="115" t="s">
        <v>13</v>
      </c>
      <c r="S18" s="52"/>
      <c r="T18" s="222"/>
      <c r="U18" s="94">
        <f t="shared" si="7"/>
        <v>0.12089999999999999</v>
      </c>
      <c r="V18" s="91">
        <f t="shared" si="8"/>
        <v>0.1245</v>
      </c>
    </row>
    <row r="19" spans="1:22" x14ac:dyDescent="0.25">
      <c r="A19" s="128">
        <v>42320</v>
      </c>
      <c r="B19" s="176">
        <v>16.716999999999999</v>
      </c>
      <c r="C19" s="173">
        <v>15.85</v>
      </c>
      <c r="D19" s="38">
        <f t="shared" si="0"/>
        <v>16.283999999999999</v>
      </c>
      <c r="E19" s="39">
        <v>746.02</v>
      </c>
      <c r="F19" s="47">
        <f t="shared" si="1"/>
        <v>0.12148189679999999</v>
      </c>
      <c r="G19" s="52"/>
      <c r="H19" s="56">
        <f t="shared" si="9"/>
        <v>0.12089999999999999</v>
      </c>
      <c r="I19" s="37">
        <f t="shared" si="2"/>
        <v>0.11899999999999999</v>
      </c>
      <c r="J19" s="41">
        <f t="shared" si="3"/>
        <v>0.11749999999999999</v>
      </c>
      <c r="K19" s="37"/>
      <c r="L19" s="55">
        <f t="shared" si="4"/>
        <v>0.1221</v>
      </c>
      <c r="M19" s="37">
        <f t="shared" si="5"/>
        <v>0.1239</v>
      </c>
      <c r="N19" s="41" t="str">
        <f t="shared" si="6"/>
        <v/>
      </c>
      <c r="O19" s="222"/>
      <c r="P19" s="54">
        <v>15.75</v>
      </c>
      <c r="Q19" s="38"/>
      <c r="R19" s="116" t="s">
        <v>13</v>
      </c>
      <c r="S19" s="52"/>
      <c r="T19" s="222"/>
      <c r="U19" s="56">
        <f t="shared" si="7"/>
        <v>0.11749999999999999</v>
      </c>
      <c r="V19" s="47">
        <f t="shared" si="8"/>
        <v>0.1221</v>
      </c>
    </row>
    <row r="20" spans="1:22" x14ac:dyDescent="0.25">
      <c r="A20" s="86">
        <v>42321</v>
      </c>
      <c r="B20" s="175">
        <v>16.306000000000001</v>
      </c>
      <c r="C20" s="172">
        <v>16.850000000000001</v>
      </c>
      <c r="D20" s="89">
        <f t="shared" si="0"/>
        <v>16.577999999999999</v>
      </c>
      <c r="E20" s="92">
        <v>746.06</v>
      </c>
      <c r="F20" s="91">
        <f t="shared" si="1"/>
        <v>0.12368182679999998</v>
      </c>
      <c r="G20" s="52"/>
      <c r="H20" s="94">
        <f t="shared" si="9"/>
        <v>0.1231</v>
      </c>
      <c r="I20" s="95">
        <f t="shared" si="2"/>
        <v>0.1212</v>
      </c>
      <c r="J20" s="97" t="str">
        <f t="shared" si="3"/>
        <v/>
      </c>
      <c r="K20" s="37"/>
      <c r="L20" s="98">
        <f t="shared" si="4"/>
        <v>0.12429999999999999</v>
      </c>
      <c r="M20" s="95">
        <f t="shared" si="5"/>
        <v>0.12620000000000001</v>
      </c>
      <c r="N20" s="97" t="str">
        <f t="shared" si="6"/>
        <v/>
      </c>
      <c r="O20" s="52"/>
      <c r="P20" s="101"/>
      <c r="Q20" s="89"/>
      <c r="R20" s="115" t="s">
        <v>13</v>
      </c>
      <c r="S20" s="52"/>
      <c r="T20" s="222"/>
      <c r="U20" s="94">
        <f t="shared" si="7"/>
        <v>0.1231</v>
      </c>
      <c r="V20" s="91">
        <f t="shared" si="8"/>
        <v>0.12429999999999999</v>
      </c>
    </row>
    <row r="21" spans="1:22" x14ac:dyDescent="0.25">
      <c r="A21" s="128">
        <v>42322</v>
      </c>
      <c r="B21" s="176">
        <v>16.417000000000002</v>
      </c>
      <c r="C21" s="173">
        <v>17.934000000000001</v>
      </c>
      <c r="D21" s="38">
        <f t="shared" si="0"/>
        <v>17.175999999999998</v>
      </c>
      <c r="E21" s="39">
        <f>E20</f>
        <v>746.06</v>
      </c>
      <c r="F21" s="47">
        <f t="shared" si="1"/>
        <v>0.12814326559999997</v>
      </c>
      <c r="G21" s="52"/>
      <c r="H21" s="56">
        <f t="shared" si="9"/>
        <v>0.1275</v>
      </c>
      <c r="I21" s="37">
        <f t="shared" si="2"/>
        <v>0.12559999999999999</v>
      </c>
      <c r="J21" s="41" t="str">
        <f t="shared" si="3"/>
        <v/>
      </c>
      <c r="K21" s="37"/>
      <c r="L21" s="55">
        <f t="shared" si="4"/>
        <v>0.1288</v>
      </c>
      <c r="M21" s="37">
        <f t="shared" si="5"/>
        <v>0.13070000000000001</v>
      </c>
      <c r="N21" s="41">
        <f t="shared" si="6"/>
        <v>0.1414</v>
      </c>
      <c r="O21" s="222"/>
      <c r="P21" s="54"/>
      <c r="Q21" s="38">
        <v>18.95</v>
      </c>
      <c r="R21" s="116" t="s">
        <v>13</v>
      </c>
      <c r="S21" s="52"/>
      <c r="T21" s="222"/>
      <c r="U21" s="56">
        <f t="shared" si="7"/>
        <v>0.1275</v>
      </c>
      <c r="V21" s="47">
        <f t="shared" si="8"/>
        <v>0.1414</v>
      </c>
    </row>
    <row r="22" spans="1:22" x14ac:dyDescent="0.25">
      <c r="A22" s="86">
        <v>42323</v>
      </c>
      <c r="B22" s="175">
        <v>16.414999999999999</v>
      </c>
      <c r="C22" s="172">
        <v>16.524999999999999</v>
      </c>
      <c r="D22" s="89">
        <f t="shared" si="0"/>
        <v>16.47</v>
      </c>
      <c r="E22" s="92">
        <f>E21</f>
        <v>746.06</v>
      </c>
      <c r="F22" s="91">
        <f t="shared" si="1"/>
        <v>0.12287608199999998</v>
      </c>
      <c r="G22" s="52"/>
      <c r="H22" s="94">
        <f t="shared" si="9"/>
        <v>0.12230000000000001</v>
      </c>
      <c r="I22" s="95">
        <f t="shared" si="2"/>
        <v>0.12039999999999999</v>
      </c>
      <c r="J22" s="97" t="str">
        <f t="shared" si="3"/>
        <v/>
      </c>
      <c r="K22" s="37"/>
      <c r="L22" s="98">
        <f t="shared" si="4"/>
        <v>0.1235</v>
      </c>
      <c r="M22" s="95">
        <f t="shared" si="5"/>
        <v>0.12529999999999999</v>
      </c>
      <c r="N22" s="97" t="str">
        <f t="shared" si="6"/>
        <v/>
      </c>
      <c r="O22" s="52"/>
      <c r="P22" s="101"/>
      <c r="Q22" s="89"/>
      <c r="R22" s="115" t="s">
        <v>28</v>
      </c>
      <c r="S22" s="52"/>
      <c r="T22" s="222" t="s">
        <v>38</v>
      </c>
      <c r="U22" s="94">
        <f t="shared" si="7"/>
        <v>0.12230000000000001</v>
      </c>
      <c r="V22" s="91">
        <f t="shared" si="8"/>
        <v>0.12529999999999999</v>
      </c>
    </row>
    <row r="23" spans="1:22" x14ac:dyDescent="0.25">
      <c r="A23" s="128">
        <v>42324</v>
      </c>
      <c r="B23" s="176">
        <v>16.481000000000002</v>
      </c>
      <c r="C23" s="173">
        <v>17.059000000000001</v>
      </c>
      <c r="D23" s="38">
        <f t="shared" si="0"/>
        <v>16.77</v>
      </c>
      <c r="E23" s="39">
        <v>746.1</v>
      </c>
      <c r="F23" s="47">
        <f t="shared" si="1"/>
        <v>0.12512097</v>
      </c>
      <c r="G23" s="52"/>
      <c r="H23" s="56">
        <f t="shared" si="9"/>
        <v>0.1245</v>
      </c>
      <c r="I23" s="37">
        <f t="shared" si="2"/>
        <v>0.1226</v>
      </c>
      <c r="J23" s="41" t="str">
        <f t="shared" si="3"/>
        <v/>
      </c>
      <c r="K23" s="37"/>
      <c r="L23" s="55">
        <f t="shared" si="4"/>
        <v>0.12570000000000001</v>
      </c>
      <c r="M23" s="37">
        <f t="shared" si="5"/>
        <v>0.12759999999999999</v>
      </c>
      <c r="N23" s="41" t="str">
        <f t="shared" si="6"/>
        <v/>
      </c>
      <c r="O23" s="222"/>
      <c r="P23" s="54"/>
      <c r="Q23" s="38"/>
      <c r="R23" s="116" t="s">
        <v>13</v>
      </c>
      <c r="S23" s="52"/>
      <c r="T23" s="222"/>
      <c r="U23" s="56">
        <f t="shared" si="7"/>
        <v>0.1245</v>
      </c>
      <c r="V23" s="47">
        <f t="shared" si="8"/>
        <v>0.12570000000000001</v>
      </c>
    </row>
    <row r="24" spans="1:22" x14ac:dyDescent="0.25">
      <c r="A24" s="86">
        <v>42325</v>
      </c>
      <c r="B24" s="175">
        <v>16.777000000000001</v>
      </c>
      <c r="C24" s="172">
        <v>18.175000000000001</v>
      </c>
      <c r="D24" s="89">
        <f t="shared" si="0"/>
        <v>17.475999999999999</v>
      </c>
      <c r="E24" s="92">
        <v>746.13</v>
      </c>
      <c r="F24" s="91">
        <f t="shared" si="1"/>
        <v>0.1303936788</v>
      </c>
      <c r="G24" s="52"/>
      <c r="H24" s="94">
        <f t="shared" si="9"/>
        <v>0.12970000000000001</v>
      </c>
      <c r="I24" s="95">
        <f t="shared" si="2"/>
        <v>0.1278</v>
      </c>
      <c r="J24" s="97" t="str">
        <f t="shared" si="3"/>
        <v/>
      </c>
      <c r="K24" s="37"/>
      <c r="L24" s="98">
        <f t="shared" si="4"/>
        <v>0.13100000000000001</v>
      </c>
      <c r="M24" s="95">
        <f t="shared" si="5"/>
        <v>0.13300000000000001</v>
      </c>
      <c r="N24" s="97">
        <f t="shared" si="6"/>
        <v>0.1356</v>
      </c>
      <c r="O24" s="52"/>
      <c r="P24" s="101"/>
      <c r="Q24" s="89">
        <v>18.175000000000001</v>
      </c>
      <c r="R24" s="115" t="s">
        <v>13</v>
      </c>
      <c r="S24" s="52"/>
      <c r="T24" s="222"/>
      <c r="U24" s="94">
        <f t="shared" si="7"/>
        <v>0.12970000000000001</v>
      </c>
      <c r="V24" s="91">
        <f t="shared" si="8"/>
        <v>0.1356</v>
      </c>
    </row>
    <row r="25" spans="1:22" x14ac:dyDescent="0.25">
      <c r="A25" s="128">
        <v>42326</v>
      </c>
      <c r="B25" s="176">
        <v>17.006</v>
      </c>
      <c r="C25" s="173">
        <v>17.213000000000001</v>
      </c>
      <c r="D25" s="38">
        <f t="shared" si="0"/>
        <v>17.11</v>
      </c>
      <c r="E25" s="39">
        <v>746.08</v>
      </c>
      <c r="F25" s="47">
        <f t="shared" si="1"/>
        <v>0.127654288</v>
      </c>
      <c r="G25" s="52"/>
      <c r="H25" s="56">
        <f t="shared" si="9"/>
        <v>0.127</v>
      </c>
      <c r="I25" s="37">
        <f t="shared" si="2"/>
        <v>0.12509999999999999</v>
      </c>
      <c r="J25" s="41" t="str">
        <f t="shared" si="3"/>
        <v/>
      </c>
      <c r="K25" s="37"/>
      <c r="L25" s="55">
        <f t="shared" si="4"/>
        <v>0.1283</v>
      </c>
      <c r="M25" s="37">
        <f t="shared" si="5"/>
        <v>0.13020000000000001</v>
      </c>
      <c r="N25" s="41" t="str">
        <f t="shared" si="6"/>
        <v/>
      </c>
      <c r="O25" s="222"/>
      <c r="P25" s="54"/>
      <c r="Q25" s="225"/>
      <c r="R25" s="226" t="s">
        <v>13</v>
      </c>
      <c r="S25" s="224"/>
      <c r="T25" s="222"/>
      <c r="U25" s="56">
        <f t="shared" si="7"/>
        <v>0.127</v>
      </c>
      <c r="V25" s="47">
        <f t="shared" si="8"/>
        <v>0.1283</v>
      </c>
    </row>
    <row r="26" spans="1:22" x14ac:dyDescent="0.25">
      <c r="A26" s="86">
        <v>42327</v>
      </c>
      <c r="B26" s="175">
        <v>16.936</v>
      </c>
      <c r="C26" s="172">
        <v>17.564</v>
      </c>
      <c r="D26" s="89">
        <f t="shared" si="0"/>
        <v>17.25</v>
      </c>
      <c r="E26" s="92">
        <v>746.03</v>
      </c>
      <c r="F26" s="91">
        <f t="shared" si="1"/>
        <v>0.12869017499999999</v>
      </c>
      <c r="G26" s="52"/>
      <c r="H26" s="94">
        <f t="shared" si="9"/>
        <v>0.128</v>
      </c>
      <c r="I26" s="95">
        <f t="shared" si="2"/>
        <v>0.12609999999999999</v>
      </c>
      <c r="J26" s="97" t="str">
        <f t="shared" si="3"/>
        <v/>
      </c>
      <c r="K26" s="37"/>
      <c r="L26" s="98">
        <f t="shared" si="4"/>
        <v>0.1293</v>
      </c>
      <c r="M26" s="95">
        <f t="shared" si="5"/>
        <v>0.1313</v>
      </c>
      <c r="N26" s="97">
        <f t="shared" si="6"/>
        <v>0.13170000000000001</v>
      </c>
      <c r="O26" s="52"/>
      <c r="P26" s="101"/>
      <c r="Q26" s="89">
        <v>17.649999999999999</v>
      </c>
      <c r="R26" s="115" t="s">
        <v>28</v>
      </c>
      <c r="S26" s="52"/>
      <c r="T26" s="222" t="s">
        <v>38</v>
      </c>
      <c r="U26" s="94">
        <f t="shared" si="7"/>
        <v>0.128</v>
      </c>
      <c r="V26" s="91">
        <f t="shared" si="8"/>
        <v>0.13170000000000001</v>
      </c>
    </row>
    <row r="27" spans="1:22" x14ac:dyDescent="0.25">
      <c r="A27" s="128">
        <v>42328</v>
      </c>
      <c r="B27" s="176">
        <v>17.286999999999999</v>
      </c>
      <c r="C27" s="173">
        <v>18.065999999999999</v>
      </c>
      <c r="D27" s="38">
        <f t="shared" si="0"/>
        <v>17.677</v>
      </c>
      <c r="E27" s="39">
        <v>746.02</v>
      </c>
      <c r="F27" s="47">
        <f t="shared" si="1"/>
        <v>0.13187395539999999</v>
      </c>
      <c r="G27" s="52"/>
      <c r="H27" s="56">
        <f t="shared" si="9"/>
        <v>0.13120000000000001</v>
      </c>
      <c r="I27" s="37">
        <f t="shared" si="2"/>
        <v>0.12920000000000001</v>
      </c>
      <c r="J27" s="41" t="str">
        <f t="shared" si="3"/>
        <v/>
      </c>
      <c r="K27" s="37"/>
      <c r="L27" s="55">
        <f t="shared" si="4"/>
        <v>0.13250000000000001</v>
      </c>
      <c r="M27" s="37">
        <f t="shared" si="5"/>
        <v>0.13450000000000001</v>
      </c>
      <c r="N27" s="41">
        <f t="shared" si="6"/>
        <v>0.13519999999999999</v>
      </c>
      <c r="O27" s="222"/>
      <c r="P27" s="54"/>
      <c r="Q27" s="38">
        <v>18.125</v>
      </c>
      <c r="R27" s="116" t="s">
        <v>13</v>
      </c>
      <c r="S27" s="52"/>
      <c r="T27" s="222"/>
      <c r="U27" s="56">
        <f t="shared" si="7"/>
        <v>0.13120000000000001</v>
      </c>
      <c r="V27" s="47">
        <f t="shared" si="8"/>
        <v>0.13519999999999999</v>
      </c>
    </row>
    <row r="28" spans="1:22" x14ac:dyDescent="0.25">
      <c r="A28" s="86">
        <v>42329</v>
      </c>
      <c r="B28" s="175">
        <v>17.66</v>
      </c>
      <c r="C28" s="172">
        <v>17.908000000000001</v>
      </c>
      <c r="D28" s="89">
        <f t="shared" si="0"/>
        <v>17.783999999999999</v>
      </c>
      <c r="E28" s="92">
        <v>746.02</v>
      </c>
      <c r="F28" s="91">
        <f t="shared" si="1"/>
        <v>0.13267219679999998</v>
      </c>
      <c r="G28" s="52"/>
      <c r="H28" s="94">
        <f t="shared" si="9"/>
        <v>0.13200000000000001</v>
      </c>
      <c r="I28" s="95">
        <f t="shared" si="2"/>
        <v>0.13</v>
      </c>
      <c r="J28" s="97" t="str">
        <f t="shared" si="3"/>
        <v/>
      </c>
      <c r="K28" s="37"/>
      <c r="L28" s="98">
        <f t="shared" si="4"/>
        <v>0.1333</v>
      </c>
      <c r="M28" s="95">
        <f t="shared" si="5"/>
        <v>0.1353</v>
      </c>
      <c r="N28" s="97">
        <f t="shared" si="6"/>
        <v>0.1343</v>
      </c>
      <c r="O28" s="52"/>
      <c r="P28" s="101"/>
      <c r="Q28" s="89">
        <v>18</v>
      </c>
      <c r="R28" s="115" t="s">
        <v>13</v>
      </c>
      <c r="S28" s="52"/>
      <c r="T28" s="222"/>
      <c r="U28" s="94">
        <f t="shared" si="7"/>
        <v>0.13200000000000001</v>
      </c>
      <c r="V28" s="91">
        <f t="shared" si="8"/>
        <v>0.1343</v>
      </c>
    </row>
    <row r="29" spans="1:22" x14ac:dyDescent="0.25">
      <c r="A29" s="128">
        <v>42330</v>
      </c>
      <c r="B29" s="176">
        <v>17.655000000000001</v>
      </c>
      <c r="C29" s="173">
        <v>18.088000000000001</v>
      </c>
      <c r="D29" s="38">
        <f t="shared" si="0"/>
        <v>17.872</v>
      </c>
      <c r="E29" s="39">
        <v>746.02</v>
      </c>
      <c r="F29" s="47">
        <f t="shared" si="1"/>
        <v>0.1333286944</v>
      </c>
      <c r="G29" s="52"/>
      <c r="H29" s="56">
        <f t="shared" si="9"/>
        <v>0.13270000000000001</v>
      </c>
      <c r="I29" s="37">
        <f t="shared" si="2"/>
        <v>0.13070000000000001</v>
      </c>
      <c r="J29" s="41" t="str">
        <f t="shared" si="3"/>
        <v/>
      </c>
      <c r="K29" s="37"/>
      <c r="L29" s="55">
        <f t="shared" si="4"/>
        <v>0.13400000000000001</v>
      </c>
      <c r="M29" s="37">
        <f t="shared" si="5"/>
        <v>0.13600000000000001</v>
      </c>
      <c r="N29" s="41">
        <f t="shared" si="6"/>
        <v>0.1358</v>
      </c>
      <c r="O29" s="222"/>
      <c r="P29" s="54"/>
      <c r="Q29" s="38">
        <v>18.2</v>
      </c>
      <c r="R29" s="116" t="s">
        <v>13</v>
      </c>
      <c r="S29" s="52"/>
      <c r="T29" s="222"/>
      <c r="U29" s="56">
        <f t="shared" si="7"/>
        <v>0.13270000000000001</v>
      </c>
      <c r="V29" s="47">
        <f t="shared" si="8"/>
        <v>0.1358</v>
      </c>
    </row>
    <row r="30" spans="1:22" x14ac:dyDescent="0.25">
      <c r="A30" s="86">
        <v>42331</v>
      </c>
      <c r="B30" s="175">
        <v>17.765000000000001</v>
      </c>
      <c r="C30" s="172">
        <v>17.998000000000001</v>
      </c>
      <c r="D30" s="89">
        <f t="shared" ref="D30:D37" si="10">ROUND((B30+C30)/2,3)</f>
        <v>17.882000000000001</v>
      </c>
      <c r="E30" s="92">
        <v>746.06</v>
      </c>
      <c r="F30" s="91">
        <f t="shared" si="1"/>
        <v>0.1334104492</v>
      </c>
      <c r="G30" s="52"/>
      <c r="H30" s="94">
        <f t="shared" si="9"/>
        <v>0.13270000000000001</v>
      </c>
      <c r="I30" s="95">
        <f t="shared" si="2"/>
        <v>0.13070000000000001</v>
      </c>
      <c r="J30" s="97" t="str">
        <f t="shared" si="3"/>
        <v/>
      </c>
      <c r="K30" s="37"/>
      <c r="L30" s="98">
        <f t="shared" si="4"/>
        <v>0.1341</v>
      </c>
      <c r="M30" s="95">
        <f t="shared" si="5"/>
        <v>0.1361</v>
      </c>
      <c r="N30" s="97" t="str">
        <f t="shared" si="6"/>
        <v/>
      </c>
      <c r="O30" s="52"/>
      <c r="P30" s="101"/>
      <c r="Q30" s="89"/>
      <c r="R30" s="115" t="s">
        <v>28</v>
      </c>
      <c r="S30" s="52"/>
      <c r="T30" s="222" t="s">
        <v>38</v>
      </c>
      <c r="U30" s="94">
        <f t="shared" si="7"/>
        <v>0.13270000000000001</v>
      </c>
      <c r="V30" s="91">
        <f t="shared" si="8"/>
        <v>0.1361</v>
      </c>
    </row>
    <row r="31" spans="1:22" x14ac:dyDescent="0.25">
      <c r="A31" s="128">
        <v>42332</v>
      </c>
      <c r="B31" s="176">
        <v>17.48</v>
      </c>
      <c r="C31" s="173">
        <v>17.600000000000001</v>
      </c>
      <c r="D31" s="38">
        <f t="shared" si="10"/>
        <v>17.54</v>
      </c>
      <c r="E31" s="39">
        <v>746.05</v>
      </c>
      <c r="F31" s="47">
        <f t="shared" si="1"/>
        <v>0.13085716999999999</v>
      </c>
      <c r="G31" s="52"/>
      <c r="H31" s="56">
        <f t="shared" si="9"/>
        <v>0.13020000000000001</v>
      </c>
      <c r="I31" s="37">
        <f t="shared" si="2"/>
        <v>0.12820000000000001</v>
      </c>
      <c r="J31" s="41">
        <f t="shared" si="3"/>
        <v>0.12479999999999999</v>
      </c>
      <c r="K31" s="37"/>
      <c r="L31" s="55">
        <f t="shared" si="4"/>
        <v>0.13150000000000001</v>
      </c>
      <c r="M31" s="37">
        <f t="shared" si="5"/>
        <v>0.13350000000000001</v>
      </c>
      <c r="N31" s="41" t="str">
        <f t="shared" si="6"/>
        <v/>
      </c>
      <c r="O31" s="222"/>
      <c r="P31" s="54">
        <v>16.725000000000001</v>
      </c>
      <c r="Q31" s="38"/>
      <c r="R31" s="116" t="s">
        <v>13</v>
      </c>
      <c r="S31" s="52"/>
      <c r="T31" s="222"/>
      <c r="U31" s="56">
        <f t="shared" si="7"/>
        <v>0.12479999999999999</v>
      </c>
      <c r="V31" s="47">
        <f t="shared" si="8"/>
        <v>0.13150000000000001</v>
      </c>
    </row>
    <row r="32" spans="1:22" x14ac:dyDescent="0.25">
      <c r="A32" s="86">
        <v>42333</v>
      </c>
      <c r="B32" s="175">
        <v>17.838999999999999</v>
      </c>
      <c r="C32" s="172">
        <v>17.687999999999999</v>
      </c>
      <c r="D32" s="89">
        <f t="shared" si="10"/>
        <v>17.763999999999999</v>
      </c>
      <c r="E32" s="92">
        <v>746.06</v>
      </c>
      <c r="F32" s="91">
        <f t="shared" si="1"/>
        <v>0.13253009839999999</v>
      </c>
      <c r="G32" s="52"/>
      <c r="H32" s="94">
        <f t="shared" si="9"/>
        <v>0.13189999999999999</v>
      </c>
      <c r="I32" s="95">
        <f t="shared" si="2"/>
        <v>0.12989999999999999</v>
      </c>
      <c r="J32" s="97" t="str">
        <f t="shared" si="3"/>
        <v/>
      </c>
      <c r="K32" s="37"/>
      <c r="L32" s="98">
        <f t="shared" si="4"/>
        <v>0.13320000000000001</v>
      </c>
      <c r="M32" s="95">
        <f t="shared" si="5"/>
        <v>0.13519999999999999</v>
      </c>
      <c r="N32" s="97" t="str">
        <f t="shared" si="6"/>
        <v/>
      </c>
      <c r="O32" s="52"/>
      <c r="P32" s="101"/>
      <c r="Q32" s="89"/>
      <c r="R32" s="115" t="s">
        <v>13</v>
      </c>
      <c r="S32" s="52"/>
      <c r="T32" s="222"/>
      <c r="U32" s="94">
        <f t="shared" si="7"/>
        <v>0.13189999999999999</v>
      </c>
      <c r="V32" s="91">
        <f t="shared" si="8"/>
        <v>0.13320000000000001</v>
      </c>
    </row>
    <row r="33" spans="1:22" x14ac:dyDescent="0.25">
      <c r="A33" s="128">
        <v>42334</v>
      </c>
      <c r="B33" s="176">
        <v>17.777000000000001</v>
      </c>
      <c r="C33" s="173">
        <v>18.207000000000001</v>
      </c>
      <c r="D33" s="38">
        <f t="shared" si="10"/>
        <v>17.992000000000001</v>
      </c>
      <c r="E33" s="39">
        <v>746.02</v>
      </c>
      <c r="F33" s="47">
        <f t="shared" si="1"/>
        <v>0.1342239184</v>
      </c>
      <c r="G33" s="52"/>
      <c r="H33" s="56">
        <f t="shared" si="9"/>
        <v>0.1336</v>
      </c>
      <c r="I33" s="37">
        <f t="shared" si="2"/>
        <v>0.13150000000000001</v>
      </c>
      <c r="J33" s="41" t="str">
        <f t="shared" si="3"/>
        <v/>
      </c>
      <c r="K33" s="37"/>
      <c r="L33" s="55">
        <f t="shared" si="4"/>
        <v>0.13489999999999999</v>
      </c>
      <c r="M33" s="37">
        <f t="shared" si="5"/>
        <v>0.13689999999999999</v>
      </c>
      <c r="N33" s="41">
        <f t="shared" si="6"/>
        <v>0.13689999999999999</v>
      </c>
      <c r="O33" s="52"/>
      <c r="P33" s="54"/>
      <c r="Q33" s="38">
        <v>18.350000000000001</v>
      </c>
      <c r="R33" s="116" t="s">
        <v>13</v>
      </c>
      <c r="S33" s="52"/>
      <c r="T33" s="222"/>
      <c r="U33" s="56">
        <f t="shared" si="7"/>
        <v>0.1336</v>
      </c>
      <c r="V33" s="47">
        <f t="shared" si="8"/>
        <v>0.13689999999999999</v>
      </c>
    </row>
    <row r="34" spans="1:22" x14ac:dyDescent="0.25">
      <c r="A34" s="86">
        <v>42335</v>
      </c>
      <c r="B34" s="175">
        <v>18.059999999999999</v>
      </c>
      <c r="C34" s="172">
        <v>17.713000000000001</v>
      </c>
      <c r="D34" s="89">
        <f t="shared" si="10"/>
        <v>17.887</v>
      </c>
      <c r="E34" s="92">
        <v>746.05</v>
      </c>
      <c r="F34" s="91">
        <f t="shared" si="1"/>
        <v>0.13344596349999999</v>
      </c>
      <c r="G34" s="52"/>
      <c r="H34" s="94">
        <f t="shared" si="9"/>
        <v>0.1328</v>
      </c>
      <c r="I34" s="95">
        <f t="shared" si="2"/>
        <v>0.1308</v>
      </c>
      <c r="J34" s="97" t="str">
        <f t="shared" si="3"/>
        <v/>
      </c>
      <c r="K34" s="37"/>
      <c r="L34" s="98">
        <f t="shared" si="4"/>
        <v>0.1341</v>
      </c>
      <c r="M34" s="95">
        <f t="shared" si="5"/>
        <v>0.1361</v>
      </c>
      <c r="N34" s="97" t="str">
        <f t="shared" si="6"/>
        <v/>
      </c>
      <c r="O34" s="52"/>
      <c r="P34" s="101"/>
      <c r="Q34" s="89"/>
      <c r="R34" s="115" t="s">
        <v>13</v>
      </c>
      <c r="S34" s="52"/>
      <c r="T34" s="222"/>
      <c r="U34" s="94">
        <f t="shared" si="7"/>
        <v>0.1328</v>
      </c>
      <c r="V34" s="91">
        <f t="shared" si="8"/>
        <v>0.1341</v>
      </c>
    </row>
    <row r="35" spans="1:22" x14ac:dyDescent="0.25">
      <c r="A35" s="128">
        <v>42336</v>
      </c>
      <c r="B35" s="176">
        <v>17.629000000000001</v>
      </c>
      <c r="C35" s="173">
        <v>17.975000000000001</v>
      </c>
      <c r="D35" s="38">
        <f t="shared" si="10"/>
        <v>17.802</v>
      </c>
      <c r="E35" s="39">
        <v>746.05</v>
      </c>
      <c r="F35" s="47">
        <f t="shared" si="1"/>
        <v>0.13281182099999997</v>
      </c>
      <c r="G35" s="52"/>
      <c r="H35" s="56">
        <f t="shared" si="9"/>
        <v>0.1321</v>
      </c>
      <c r="I35" s="37">
        <f t="shared" si="2"/>
        <v>0.13020000000000001</v>
      </c>
      <c r="J35" s="41" t="str">
        <f t="shared" si="3"/>
        <v/>
      </c>
      <c r="K35" s="37"/>
      <c r="L35" s="55">
        <f t="shared" si="4"/>
        <v>0.13350000000000001</v>
      </c>
      <c r="M35" s="37">
        <f t="shared" si="5"/>
        <v>0.13550000000000001</v>
      </c>
      <c r="N35" s="41">
        <f t="shared" si="6"/>
        <v>0.1341</v>
      </c>
      <c r="O35" s="52"/>
      <c r="P35" s="54"/>
      <c r="Q35" s="38">
        <v>17.975000000000001</v>
      </c>
      <c r="R35" s="116" t="s">
        <v>13</v>
      </c>
      <c r="S35" s="52"/>
      <c r="T35" s="222"/>
      <c r="U35" s="56">
        <f t="shared" si="7"/>
        <v>0.1321</v>
      </c>
      <c r="V35" s="47">
        <f t="shared" si="8"/>
        <v>0.1341</v>
      </c>
    </row>
    <row r="36" spans="1:22" x14ac:dyDescent="0.25">
      <c r="A36" s="86">
        <v>42337</v>
      </c>
      <c r="B36" s="175">
        <v>17.63</v>
      </c>
      <c r="C36" s="172">
        <v>17.917000000000002</v>
      </c>
      <c r="D36" s="89">
        <f t="shared" si="10"/>
        <v>17.774000000000001</v>
      </c>
      <c r="E36" s="92">
        <v>746.05</v>
      </c>
      <c r="F36" s="91">
        <f t="shared" si="1"/>
        <v>0.13260292700000001</v>
      </c>
      <c r="G36" s="52"/>
      <c r="H36" s="94">
        <f t="shared" si="9"/>
        <v>0.13189999999999999</v>
      </c>
      <c r="I36" s="95">
        <f t="shared" si="2"/>
        <v>0.13</v>
      </c>
      <c r="J36" s="97" t="str">
        <f t="shared" si="3"/>
        <v/>
      </c>
      <c r="K36" s="37"/>
      <c r="L36" s="98">
        <f t="shared" si="4"/>
        <v>0.1333</v>
      </c>
      <c r="M36" s="95">
        <f t="shared" si="5"/>
        <v>0.1353</v>
      </c>
      <c r="N36" s="97">
        <f t="shared" si="6"/>
        <v>0.13389999999999999</v>
      </c>
      <c r="O36" s="222"/>
      <c r="P36" s="101"/>
      <c r="Q36" s="89">
        <v>17.95</v>
      </c>
      <c r="R36" s="115" t="s">
        <v>28</v>
      </c>
      <c r="S36" s="52"/>
      <c r="T36" s="222" t="s">
        <v>38</v>
      </c>
      <c r="U36" s="94">
        <f t="shared" si="7"/>
        <v>0.13189999999999999</v>
      </c>
      <c r="V36" s="91">
        <f t="shared" si="8"/>
        <v>0.1353</v>
      </c>
    </row>
    <row r="37" spans="1:22" ht="15.75" thickBot="1" x14ac:dyDescent="0.3">
      <c r="A37" s="223">
        <v>42338</v>
      </c>
      <c r="B37" s="177">
        <v>17.765999999999998</v>
      </c>
      <c r="C37" s="174">
        <v>18.321000000000002</v>
      </c>
      <c r="D37" s="48">
        <f t="shared" si="10"/>
        <v>18.044</v>
      </c>
      <c r="E37" s="46">
        <v>746.04</v>
      </c>
      <c r="F37" s="49">
        <f t="shared" si="1"/>
        <v>0.13461545759999999</v>
      </c>
      <c r="G37" s="52"/>
      <c r="H37" s="60">
        <f t="shared" si="9"/>
        <v>0.13389999999999999</v>
      </c>
      <c r="I37" s="84">
        <f t="shared" si="2"/>
        <v>0.13189999999999999</v>
      </c>
      <c r="J37" s="42" t="str">
        <f t="shared" si="3"/>
        <v/>
      </c>
      <c r="K37" s="37"/>
      <c r="L37" s="85">
        <f t="shared" si="4"/>
        <v>0.1353</v>
      </c>
      <c r="M37" s="84">
        <f t="shared" si="5"/>
        <v>0.13730000000000001</v>
      </c>
      <c r="N37" s="42"/>
      <c r="O37" s="222"/>
      <c r="P37" s="70"/>
      <c r="Q37" s="48"/>
      <c r="R37" s="117" t="s">
        <v>28</v>
      </c>
      <c r="S37" s="52"/>
      <c r="T37" s="222" t="s">
        <v>38</v>
      </c>
      <c r="U37" s="60">
        <f t="shared" si="7"/>
        <v>0.13389999999999999</v>
      </c>
      <c r="V37" s="49">
        <f t="shared" si="8"/>
        <v>0.13730000000000001</v>
      </c>
    </row>
    <row r="38" spans="1:22" x14ac:dyDescent="0.25">
      <c r="A38" s="65" t="s">
        <v>47</v>
      </c>
      <c r="B38" s="39"/>
      <c r="C38" s="39"/>
      <c r="D38" s="37"/>
      <c r="E38" s="39"/>
      <c r="F38" s="37">
        <f>ROUND(SUM(F8:F37)/30,4)</f>
        <v>0.12970000000000001</v>
      </c>
      <c r="G38" s="35"/>
      <c r="H38" s="50"/>
      <c r="I38" s="38"/>
      <c r="J38" s="36"/>
      <c r="K38" s="38"/>
      <c r="L38" s="38"/>
      <c r="M38" s="38"/>
      <c r="N38" s="36"/>
      <c r="O38" s="1"/>
      <c r="P38" s="36"/>
      <c r="Q38" s="36"/>
      <c r="R38" s="35"/>
      <c r="S38" s="35"/>
      <c r="T38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workbookViewId="0">
      <selection activeCell="F4" sqref="F4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7" max="7" width="9.140625" customWidth="1"/>
    <col min="8" max="8" width="12.42578125" customWidth="1"/>
    <col min="9" max="9" width="12.140625" customWidth="1"/>
    <col min="10" max="10" width="13.5703125" customWidth="1"/>
    <col min="11" max="11" width="9.140625" customWidth="1"/>
    <col min="12" max="12" width="12.5703125" customWidth="1"/>
    <col min="13" max="13" width="11.42578125" customWidth="1"/>
    <col min="14" max="14" width="12.42578125" customWidth="1"/>
    <col min="15" max="15" width="9.140625" customWidth="1"/>
    <col min="16" max="16" width="13.42578125" customWidth="1"/>
    <col min="17" max="17" width="14.28515625" customWidth="1"/>
    <col min="18" max="18" width="13.7109375" customWidth="1"/>
    <col min="19" max="19" width="9.140625" customWidth="1"/>
    <col min="20" max="20" width="9.140625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52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250" t="s">
        <v>1</v>
      </c>
      <c r="C6" s="251" t="s">
        <v>2</v>
      </c>
      <c r="D6" s="251" t="s">
        <v>6</v>
      </c>
      <c r="E6" s="251" t="s">
        <v>8</v>
      </c>
      <c r="F6" s="252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253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42278</v>
      </c>
      <c r="B8" s="228">
        <v>18.687000000000001</v>
      </c>
      <c r="C8" s="209">
        <v>19.074999999999999</v>
      </c>
      <c r="D8" s="210">
        <f t="shared" ref="D8:D38" si="0">ROUND((B8+C8)/2,3)</f>
        <v>18.881</v>
      </c>
      <c r="E8" s="211">
        <v>746.05</v>
      </c>
      <c r="F8" s="212">
        <f t="shared" ref="F8:F38" si="1">(D8*E8)/100000</f>
        <v>0.14086170049999999</v>
      </c>
      <c r="G8" s="52"/>
      <c r="H8" s="214">
        <f>ROUND(ROUND(D8*0.995,3)*(E8/100000),4)</f>
        <v>0.14019999999999999</v>
      </c>
      <c r="I8" s="215">
        <f t="shared" ref="I8:I38" si="2">ROUND(ROUND(D8*0.98,3)*(E8/100000),4)</f>
        <v>0.13800000000000001</v>
      </c>
      <c r="J8" s="216" t="str">
        <f t="shared" ref="J8:J38" si="3">IF(ISNUMBER(P8),ROUND(ROUND(P8,3)*(E8/100000),4),"")</f>
        <v/>
      </c>
      <c r="K8" s="37"/>
      <c r="L8" s="217">
        <f t="shared" ref="L8:L38" si="4">ROUND(ROUND(D8*1.005,3)*(E8/100000),4)</f>
        <v>0.1416</v>
      </c>
      <c r="M8" s="215">
        <f t="shared" ref="M8:M38" si="5">ROUND(ROUND(D8*1.02,3)*(E8/100000),4)</f>
        <v>0.14369999999999999</v>
      </c>
      <c r="N8" s="218" t="str">
        <f t="shared" ref="N8:N38" si="6">IF(ISNUMBER(Q8),ROUND(ROUND(Q8,3)*(E8/100000),4),"")</f>
        <v/>
      </c>
      <c r="O8" s="52"/>
      <c r="P8" s="219"/>
      <c r="Q8" s="220"/>
      <c r="R8" s="221" t="s">
        <v>13</v>
      </c>
      <c r="S8" s="52"/>
      <c r="T8" s="222"/>
      <c r="U8" s="214">
        <f>IF(R8="Green zone",MIN(H8,J8),IF(T8="Upper",MIN(I8,J8),IF(T8="Lower",MIN(H8,J8))))</f>
        <v>0.14019999999999999</v>
      </c>
      <c r="V8" s="212">
        <f>IF(R8="Green zone",MAX(L8,N8),IF(T8="Upper",MAX(L8,N8),IF(T8="Lower",MAX(M8,N8))))</f>
        <v>0.1416</v>
      </c>
    </row>
    <row r="9" spans="1:22" x14ac:dyDescent="0.25">
      <c r="A9" s="128">
        <v>42279</v>
      </c>
      <c r="B9" s="176">
        <v>18.356000000000002</v>
      </c>
      <c r="C9" s="203">
        <v>17.850000000000001</v>
      </c>
      <c r="D9" s="38">
        <f t="shared" si="0"/>
        <v>18.103000000000002</v>
      </c>
      <c r="E9" s="39">
        <v>745.98</v>
      </c>
      <c r="F9" s="47">
        <f>(D9*E9)/100000</f>
        <v>0.13504475940000002</v>
      </c>
      <c r="G9" s="52"/>
      <c r="H9" s="56">
        <f>ROUND(ROUND(D9*0.995,3)*(E9/100000),4)</f>
        <v>0.13439999999999999</v>
      </c>
      <c r="I9" s="37">
        <f t="shared" si="2"/>
        <v>0.1323</v>
      </c>
      <c r="J9" s="204" t="str">
        <f t="shared" si="3"/>
        <v/>
      </c>
      <c r="K9" s="37"/>
      <c r="L9" s="55">
        <f t="shared" si="4"/>
        <v>0.13569999999999999</v>
      </c>
      <c r="M9" s="37">
        <f t="shared" si="5"/>
        <v>0.13769999999999999</v>
      </c>
      <c r="N9" s="41" t="str">
        <f t="shared" si="6"/>
        <v/>
      </c>
      <c r="O9" s="222"/>
      <c r="P9" s="227"/>
      <c r="Q9" s="74"/>
      <c r="R9" s="116" t="s">
        <v>28</v>
      </c>
      <c r="S9" s="52"/>
      <c r="T9" s="222" t="s">
        <v>31</v>
      </c>
      <c r="U9" s="56">
        <f t="shared" ref="U9:U38" si="7">IF(R9="Green zone",MIN(H9,J9),IF(T9="Upper",MIN(I9,J9),IF(T9="Lower",MIN(H9,J9))))</f>
        <v>0.1323</v>
      </c>
      <c r="V9" s="47">
        <f t="shared" ref="V9:V38" si="8">IF(R9="Green zone",MAX(L9,N9),IF(T9="Upper",MAX(L9,N9),IF(T9="Lower",MAX(M9,N9))))</f>
        <v>0.13569999999999999</v>
      </c>
    </row>
    <row r="10" spans="1:22" x14ac:dyDescent="0.25">
      <c r="A10" s="86">
        <v>42280</v>
      </c>
      <c r="B10" s="175">
        <v>17.692</v>
      </c>
      <c r="C10" s="172">
        <v>18.850000000000001</v>
      </c>
      <c r="D10" s="89">
        <f t="shared" si="0"/>
        <v>18.271000000000001</v>
      </c>
      <c r="E10" s="92">
        <f>E9</f>
        <v>745.98</v>
      </c>
      <c r="F10" s="91">
        <f t="shared" si="1"/>
        <v>0.13629800580000001</v>
      </c>
      <c r="G10" s="52"/>
      <c r="H10" s="94">
        <f t="shared" ref="H10:H38" si="9">ROUND(ROUND(D10*0.995,3)*(E10/100000),4)</f>
        <v>0.1356</v>
      </c>
      <c r="I10" s="95">
        <f t="shared" si="2"/>
        <v>0.1336</v>
      </c>
      <c r="J10" s="97" t="str">
        <f t="shared" si="3"/>
        <v/>
      </c>
      <c r="K10" s="37"/>
      <c r="L10" s="98">
        <f t="shared" si="4"/>
        <v>0.13700000000000001</v>
      </c>
      <c r="M10" s="95">
        <f t="shared" si="5"/>
        <v>0.13900000000000001</v>
      </c>
      <c r="N10" s="97">
        <f t="shared" si="6"/>
        <v>0.1406</v>
      </c>
      <c r="O10" s="52"/>
      <c r="P10" s="101"/>
      <c r="Q10" s="89">
        <v>18.850000000000001</v>
      </c>
      <c r="R10" s="115" t="s">
        <v>13</v>
      </c>
      <c r="S10" s="52"/>
      <c r="T10" s="222"/>
      <c r="U10" s="94">
        <f t="shared" si="7"/>
        <v>0.1356</v>
      </c>
      <c r="V10" s="91">
        <f t="shared" si="8"/>
        <v>0.1406</v>
      </c>
    </row>
    <row r="11" spans="1:22" x14ac:dyDescent="0.25">
      <c r="A11" s="128">
        <v>42281</v>
      </c>
      <c r="B11" s="176">
        <v>17.692</v>
      </c>
      <c r="C11" s="173">
        <v>18.145</v>
      </c>
      <c r="D11" s="38">
        <f t="shared" si="0"/>
        <v>17.919</v>
      </c>
      <c r="E11" s="39">
        <f>E10</f>
        <v>745.98</v>
      </c>
      <c r="F11" s="47">
        <f>(D11*E11)/100000</f>
        <v>0.1336721562</v>
      </c>
      <c r="G11" s="52"/>
      <c r="H11" s="56">
        <f>ROUND(ROUND(D11*0.995,3)*(E11/100000),4)</f>
        <v>0.13300000000000001</v>
      </c>
      <c r="I11" s="37">
        <f t="shared" si="2"/>
        <v>0.13100000000000001</v>
      </c>
      <c r="J11" s="41" t="str">
        <f t="shared" si="3"/>
        <v/>
      </c>
      <c r="K11" s="37"/>
      <c r="L11" s="55">
        <f t="shared" si="4"/>
        <v>0.1343</v>
      </c>
      <c r="M11" s="37">
        <f t="shared" si="5"/>
        <v>0.1363</v>
      </c>
      <c r="N11" s="41">
        <f t="shared" si="6"/>
        <v>0.1414</v>
      </c>
      <c r="O11" s="222"/>
      <c r="P11" s="54"/>
      <c r="Q11" s="38">
        <v>18.95</v>
      </c>
      <c r="R11" s="116" t="s">
        <v>28</v>
      </c>
      <c r="S11" s="52"/>
      <c r="T11" s="222" t="s">
        <v>38</v>
      </c>
      <c r="U11" s="56">
        <f t="shared" si="7"/>
        <v>0.13300000000000001</v>
      </c>
      <c r="V11" s="47">
        <f t="shared" si="8"/>
        <v>0.1414</v>
      </c>
    </row>
    <row r="12" spans="1:22" x14ac:dyDescent="0.25">
      <c r="A12" s="86">
        <v>42282</v>
      </c>
      <c r="B12" s="175">
        <v>17.753</v>
      </c>
      <c r="C12" s="172">
        <v>18.492000000000001</v>
      </c>
      <c r="D12" s="89">
        <f t="shared" si="0"/>
        <v>18.123000000000001</v>
      </c>
      <c r="E12" s="92">
        <v>746.05</v>
      </c>
      <c r="F12" s="91">
        <f t="shared" si="1"/>
        <v>0.1352066415</v>
      </c>
      <c r="G12" s="52"/>
      <c r="H12" s="94">
        <f t="shared" si="9"/>
        <v>0.13450000000000001</v>
      </c>
      <c r="I12" s="95">
        <f t="shared" si="2"/>
        <v>0.13250000000000001</v>
      </c>
      <c r="J12" s="97" t="str">
        <f t="shared" si="3"/>
        <v/>
      </c>
      <c r="K12" s="37"/>
      <c r="L12" s="98">
        <f t="shared" si="4"/>
        <v>0.13589999999999999</v>
      </c>
      <c r="M12" s="95">
        <f t="shared" si="5"/>
        <v>0.13789999999999999</v>
      </c>
      <c r="N12" s="97">
        <f t="shared" si="6"/>
        <v>0.1401</v>
      </c>
      <c r="O12" s="52"/>
      <c r="P12" s="101"/>
      <c r="Q12" s="89">
        <v>18.774999999999999</v>
      </c>
      <c r="R12" s="115" t="s">
        <v>13</v>
      </c>
      <c r="S12" s="52"/>
      <c r="T12" s="222"/>
      <c r="U12" s="94">
        <f t="shared" si="7"/>
        <v>0.13450000000000001</v>
      </c>
      <c r="V12" s="91">
        <f t="shared" si="8"/>
        <v>0.1401</v>
      </c>
    </row>
    <row r="13" spans="1:22" x14ac:dyDescent="0.25">
      <c r="A13" s="128">
        <v>42283</v>
      </c>
      <c r="B13" s="176">
        <v>18.128</v>
      </c>
      <c r="C13" s="173">
        <v>17.530999999999999</v>
      </c>
      <c r="D13" s="38">
        <f t="shared" si="0"/>
        <v>17.829999999999998</v>
      </c>
      <c r="E13" s="205">
        <v>746.12</v>
      </c>
      <c r="F13" s="47">
        <f t="shared" si="1"/>
        <v>0.13303319599999999</v>
      </c>
      <c r="G13" s="52"/>
      <c r="H13" s="56">
        <f t="shared" si="9"/>
        <v>0.13239999999999999</v>
      </c>
      <c r="I13" s="37">
        <f t="shared" si="2"/>
        <v>0.13039999999999999</v>
      </c>
      <c r="J13" s="47">
        <f t="shared" si="3"/>
        <v>0.13</v>
      </c>
      <c r="K13" s="37"/>
      <c r="L13" s="55">
        <f t="shared" si="4"/>
        <v>0.13370000000000001</v>
      </c>
      <c r="M13" s="37">
        <f t="shared" si="5"/>
        <v>0.13569999999999999</v>
      </c>
      <c r="N13" s="41" t="str">
        <f t="shared" si="6"/>
        <v/>
      </c>
      <c r="O13" s="222"/>
      <c r="P13" s="54">
        <v>17.425000000000001</v>
      </c>
      <c r="Q13" s="38"/>
      <c r="R13" s="116" t="s">
        <v>13</v>
      </c>
      <c r="S13" s="52"/>
      <c r="T13" s="222"/>
      <c r="U13" s="56">
        <f t="shared" si="7"/>
        <v>0.13</v>
      </c>
      <c r="V13" s="47">
        <f t="shared" si="8"/>
        <v>0.13370000000000001</v>
      </c>
    </row>
    <row r="14" spans="1:22" x14ac:dyDescent="0.25">
      <c r="A14" s="86">
        <v>42284</v>
      </c>
      <c r="B14" s="175">
        <v>17.800999999999998</v>
      </c>
      <c r="C14" s="172">
        <v>17.530999999999999</v>
      </c>
      <c r="D14" s="89">
        <f t="shared" si="0"/>
        <v>17.666</v>
      </c>
      <c r="E14" s="92">
        <v>746.15</v>
      </c>
      <c r="F14" s="91">
        <f t="shared" si="1"/>
        <v>0.13181485900000001</v>
      </c>
      <c r="G14" s="52"/>
      <c r="H14" s="94">
        <f t="shared" si="9"/>
        <v>0.13120000000000001</v>
      </c>
      <c r="I14" s="95">
        <f t="shared" si="2"/>
        <v>0.12920000000000001</v>
      </c>
      <c r="J14" s="97" t="str">
        <f>IF(ISNUMBER(P14),ROUND(ROUND(P14,3)*(E14/100000),4),"")</f>
        <v/>
      </c>
      <c r="K14" s="37"/>
      <c r="L14" s="98">
        <f t="shared" si="4"/>
        <v>0.13250000000000001</v>
      </c>
      <c r="M14" s="95">
        <f t="shared" si="5"/>
        <v>0.13439999999999999</v>
      </c>
      <c r="N14" s="97" t="str">
        <f t="shared" si="6"/>
        <v/>
      </c>
      <c r="O14" s="52"/>
      <c r="P14" s="101"/>
      <c r="Q14" s="89"/>
      <c r="R14" s="115" t="s">
        <v>13</v>
      </c>
      <c r="S14" s="52"/>
      <c r="T14" s="222"/>
      <c r="U14" s="94">
        <f t="shared" si="7"/>
        <v>0.13120000000000001</v>
      </c>
      <c r="V14" s="91">
        <f t="shared" si="8"/>
        <v>0.13250000000000001</v>
      </c>
    </row>
    <row r="15" spans="1:22" x14ac:dyDescent="0.25">
      <c r="A15" s="128">
        <v>42285</v>
      </c>
      <c r="B15" s="176">
        <v>18.324000000000002</v>
      </c>
      <c r="C15" s="173">
        <v>19</v>
      </c>
      <c r="D15" s="38">
        <f t="shared" si="0"/>
        <v>18.661999999999999</v>
      </c>
      <c r="E15" s="39">
        <v>746.11</v>
      </c>
      <c r="F15" s="47">
        <f t="shared" si="1"/>
        <v>0.13923904819999999</v>
      </c>
      <c r="G15" s="52"/>
      <c r="H15" s="56">
        <f t="shared" si="9"/>
        <v>0.13850000000000001</v>
      </c>
      <c r="I15" s="37">
        <f t="shared" si="2"/>
        <v>0.13650000000000001</v>
      </c>
      <c r="J15" s="41" t="str">
        <f t="shared" si="3"/>
        <v/>
      </c>
      <c r="K15" s="37"/>
      <c r="L15" s="55">
        <f t="shared" si="4"/>
        <v>0.1399</v>
      </c>
      <c r="M15" s="37">
        <f t="shared" si="5"/>
        <v>0.14199999999999999</v>
      </c>
      <c r="N15" s="41" t="str">
        <f t="shared" si="6"/>
        <v/>
      </c>
      <c r="O15" s="222"/>
      <c r="P15" s="54"/>
      <c r="Q15" s="38"/>
      <c r="R15" s="116" t="s">
        <v>13</v>
      </c>
      <c r="S15" s="52"/>
      <c r="T15" s="222"/>
      <c r="U15" s="56">
        <f t="shared" si="7"/>
        <v>0.13850000000000001</v>
      </c>
      <c r="V15" s="47">
        <f t="shared" si="8"/>
        <v>0.1399</v>
      </c>
    </row>
    <row r="16" spans="1:22" x14ac:dyDescent="0.25">
      <c r="A16" s="86">
        <v>42286</v>
      </c>
      <c r="B16" s="175">
        <v>18.640999999999998</v>
      </c>
      <c r="C16" s="172">
        <v>19.277999999999999</v>
      </c>
      <c r="D16" s="89">
        <f t="shared" si="0"/>
        <v>18.96</v>
      </c>
      <c r="E16" s="92">
        <v>745.99</v>
      </c>
      <c r="F16" s="91">
        <f t="shared" si="1"/>
        <v>0.141439704</v>
      </c>
      <c r="G16" s="52"/>
      <c r="H16" s="94">
        <f t="shared" si="9"/>
        <v>0.14069999999999999</v>
      </c>
      <c r="I16" s="95">
        <f t="shared" si="2"/>
        <v>0.1386</v>
      </c>
      <c r="J16" s="97" t="str">
        <f t="shared" si="3"/>
        <v/>
      </c>
      <c r="K16" s="37"/>
      <c r="L16" s="98">
        <f t="shared" si="4"/>
        <v>0.1421</v>
      </c>
      <c r="M16" s="95">
        <f t="shared" si="5"/>
        <v>0.14430000000000001</v>
      </c>
      <c r="N16" s="97">
        <f t="shared" si="6"/>
        <v>0.14549999999999999</v>
      </c>
      <c r="O16" s="52"/>
      <c r="P16" s="101"/>
      <c r="Q16" s="89">
        <v>19.5</v>
      </c>
      <c r="R16" s="115" t="s">
        <v>13</v>
      </c>
      <c r="S16" s="52"/>
      <c r="T16" s="222"/>
      <c r="U16" s="94">
        <f t="shared" si="7"/>
        <v>0.14069999999999999</v>
      </c>
      <c r="V16" s="91">
        <f t="shared" si="8"/>
        <v>0.14549999999999999</v>
      </c>
    </row>
    <row r="17" spans="1:22" x14ac:dyDescent="0.25">
      <c r="A17" s="128">
        <v>42287</v>
      </c>
      <c r="B17" s="176">
        <v>18.649000000000001</v>
      </c>
      <c r="C17" s="173">
        <v>18.713999999999999</v>
      </c>
      <c r="D17" s="38">
        <f t="shared" si="0"/>
        <v>18.681999999999999</v>
      </c>
      <c r="E17" s="39">
        <f>E16</f>
        <v>745.99</v>
      </c>
      <c r="F17" s="47">
        <f t="shared" si="1"/>
        <v>0.1393658518</v>
      </c>
      <c r="G17" s="52"/>
      <c r="H17" s="56">
        <f t="shared" si="9"/>
        <v>0.13869999999999999</v>
      </c>
      <c r="I17" s="37">
        <f t="shared" si="2"/>
        <v>0.1366</v>
      </c>
      <c r="J17" s="41" t="str">
        <f t="shared" si="3"/>
        <v/>
      </c>
      <c r="K17" s="37"/>
      <c r="L17" s="55">
        <f t="shared" si="4"/>
        <v>0.1401</v>
      </c>
      <c r="M17" s="37">
        <f t="shared" si="5"/>
        <v>0.14219999999999999</v>
      </c>
      <c r="N17" s="41" t="str">
        <f t="shared" si="6"/>
        <v/>
      </c>
      <c r="O17" s="222"/>
      <c r="P17" s="54"/>
      <c r="Q17" s="38"/>
      <c r="R17" s="116" t="s">
        <v>13</v>
      </c>
      <c r="S17" s="52"/>
      <c r="T17" s="222"/>
      <c r="U17" s="56">
        <f t="shared" si="7"/>
        <v>0.13869999999999999</v>
      </c>
      <c r="V17" s="47">
        <f t="shared" si="8"/>
        <v>0.1401</v>
      </c>
    </row>
    <row r="18" spans="1:22" x14ac:dyDescent="0.25">
      <c r="A18" s="86">
        <v>42288</v>
      </c>
      <c r="B18" s="175">
        <v>18.649000000000001</v>
      </c>
      <c r="C18" s="172">
        <v>18.928000000000001</v>
      </c>
      <c r="D18" s="89">
        <f t="shared" si="0"/>
        <v>18.789000000000001</v>
      </c>
      <c r="E18" s="92">
        <f>E17</f>
        <v>745.99</v>
      </c>
      <c r="F18" s="91">
        <f t="shared" si="1"/>
        <v>0.14016406110000001</v>
      </c>
      <c r="G18" s="52"/>
      <c r="H18" s="94">
        <f t="shared" si="9"/>
        <v>0.13950000000000001</v>
      </c>
      <c r="I18" s="95">
        <f t="shared" si="2"/>
        <v>0.13739999999999999</v>
      </c>
      <c r="J18" s="97" t="str">
        <f t="shared" si="3"/>
        <v/>
      </c>
      <c r="K18" s="37"/>
      <c r="L18" s="98">
        <f t="shared" si="4"/>
        <v>0.1409</v>
      </c>
      <c r="M18" s="95">
        <f t="shared" si="5"/>
        <v>0.14299999999999999</v>
      </c>
      <c r="N18" s="97">
        <f t="shared" si="6"/>
        <v>0.1419</v>
      </c>
      <c r="O18" s="52"/>
      <c r="P18" s="101"/>
      <c r="Q18" s="89">
        <v>19.024999999999999</v>
      </c>
      <c r="R18" s="115" t="s">
        <v>28</v>
      </c>
      <c r="S18" s="52"/>
      <c r="T18" s="222" t="s">
        <v>38</v>
      </c>
      <c r="U18" s="94">
        <f t="shared" si="7"/>
        <v>0.13950000000000001</v>
      </c>
      <c r="V18" s="91">
        <f t="shared" si="8"/>
        <v>0.14299999999999999</v>
      </c>
    </row>
    <row r="19" spans="1:22" x14ac:dyDescent="0.25">
      <c r="A19" s="128">
        <v>42289</v>
      </c>
      <c r="B19" s="176">
        <v>18.792999999999999</v>
      </c>
      <c r="C19" s="173">
        <v>19.588999999999999</v>
      </c>
      <c r="D19" s="38">
        <f t="shared" si="0"/>
        <v>19.190999999999999</v>
      </c>
      <c r="E19" s="39">
        <v>746.04</v>
      </c>
      <c r="F19" s="47">
        <f t="shared" si="1"/>
        <v>0.14317253639999999</v>
      </c>
      <c r="G19" s="52"/>
      <c r="H19" s="56">
        <f t="shared" si="9"/>
        <v>0.14249999999999999</v>
      </c>
      <c r="I19" s="37">
        <f t="shared" si="2"/>
        <v>0.14030000000000001</v>
      </c>
      <c r="J19" s="41" t="str">
        <f t="shared" si="3"/>
        <v/>
      </c>
      <c r="K19" s="37"/>
      <c r="L19" s="55">
        <f t="shared" si="4"/>
        <v>0.1439</v>
      </c>
      <c r="M19" s="37">
        <f t="shared" si="5"/>
        <v>0.14599999999999999</v>
      </c>
      <c r="N19" s="41">
        <f t="shared" si="6"/>
        <v>0.1656</v>
      </c>
      <c r="O19" s="222"/>
      <c r="P19" s="54"/>
      <c r="Q19" s="38">
        <v>22.2</v>
      </c>
      <c r="R19" s="116" t="s">
        <v>28</v>
      </c>
      <c r="S19" s="52"/>
      <c r="T19" s="222" t="s">
        <v>38</v>
      </c>
      <c r="U19" s="56">
        <f t="shared" si="7"/>
        <v>0.14249999999999999</v>
      </c>
      <c r="V19" s="47">
        <f t="shared" si="8"/>
        <v>0.1656</v>
      </c>
    </row>
    <row r="20" spans="1:22" x14ac:dyDescent="0.25">
      <c r="A20" s="86">
        <v>42290</v>
      </c>
      <c r="B20" s="175">
        <v>18.593</v>
      </c>
      <c r="C20" s="172">
        <v>19.273</v>
      </c>
      <c r="D20" s="89">
        <f t="shared" si="0"/>
        <v>18.933</v>
      </c>
      <c r="E20" s="92">
        <v>746.08</v>
      </c>
      <c r="F20" s="91">
        <f t="shared" si="1"/>
        <v>0.14125532640000002</v>
      </c>
      <c r="G20" s="52"/>
      <c r="H20" s="94">
        <f t="shared" si="9"/>
        <v>0.14050000000000001</v>
      </c>
      <c r="I20" s="95">
        <f t="shared" si="2"/>
        <v>0.1384</v>
      </c>
      <c r="J20" s="97" t="str">
        <f t="shared" si="3"/>
        <v/>
      </c>
      <c r="K20" s="37"/>
      <c r="L20" s="98">
        <f t="shared" si="4"/>
        <v>0.14199999999999999</v>
      </c>
      <c r="M20" s="95">
        <f t="shared" si="5"/>
        <v>0.14410000000000001</v>
      </c>
      <c r="N20" s="97">
        <f t="shared" si="6"/>
        <v>0.1492</v>
      </c>
      <c r="O20" s="52"/>
      <c r="P20" s="101"/>
      <c r="Q20" s="89">
        <v>20</v>
      </c>
      <c r="R20" s="115" t="s">
        <v>13</v>
      </c>
      <c r="S20" s="52"/>
      <c r="T20" s="222"/>
      <c r="U20" s="94">
        <f t="shared" si="7"/>
        <v>0.14050000000000001</v>
      </c>
      <c r="V20" s="91">
        <f t="shared" si="8"/>
        <v>0.1492</v>
      </c>
    </row>
    <row r="21" spans="1:22" x14ac:dyDescent="0.25">
      <c r="A21" s="128">
        <v>42291</v>
      </c>
      <c r="B21" s="176">
        <v>18.643999999999998</v>
      </c>
      <c r="C21" s="173">
        <v>19.228000000000002</v>
      </c>
      <c r="D21" s="38">
        <f t="shared" si="0"/>
        <v>18.936</v>
      </c>
      <c r="E21" s="39">
        <v>746.12</v>
      </c>
      <c r="F21" s="47">
        <f t="shared" si="1"/>
        <v>0.1412852832</v>
      </c>
      <c r="G21" s="52"/>
      <c r="H21" s="56">
        <f t="shared" si="9"/>
        <v>0.1406</v>
      </c>
      <c r="I21" s="37">
        <f t="shared" si="2"/>
        <v>0.13850000000000001</v>
      </c>
      <c r="J21" s="41" t="str">
        <f t="shared" si="3"/>
        <v/>
      </c>
      <c r="K21" s="37"/>
      <c r="L21" s="55">
        <f t="shared" si="4"/>
        <v>0.14199999999999999</v>
      </c>
      <c r="M21" s="37">
        <f t="shared" si="5"/>
        <v>0.14410000000000001</v>
      </c>
      <c r="N21" s="41">
        <f t="shared" si="6"/>
        <v>0.1444</v>
      </c>
      <c r="O21" s="222"/>
      <c r="P21" s="54"/>
      <c r="Q21" s="38">
        <v>19.350000000000001</v>
      </c>
      <c r="R21" s="116" t="s">
        <v>13</v>
      </c>
      <c r="S21" s="52"/>
      <c r="T21" s="222"/>
      <c r="U21" s="56">
        <f t="shared" si="7"/>
        <v>0.1406</v>
      </c>
      <c r="V21" s="47">
        <f t="shared" si="8"/>
        <v>0.1444</v>
      </c>
    </row>
    <row r="22" spans="1:22" x14ac:dyDescent="0.25">
      <c r="A22" s="86">
        <v>42292</v>
      </c>
      <c r="B22" s="175">
        <v>18.501999999999999</v>
      </c>
      <c r="C22" s="172">
        <v>18.696000000000002</v>
      </c>
      <c r="D22" s="89">
        <f t="shared" si="0"/>
        <v>18.599</v>
      </c>
      <c r="E22" s="92">
        <v>746.12</v>
      </c>
      <c r="F22" s="91">
        <f t="shared" si="1"/>
        <v>0.13877085880000001</v>
      </c>
      <c r="G22" s="52"/>
      <c r="H22" s="94">
        <f t="shared" si="9"/>
        <v>0.1381</v>
      </c>
      <c r="I22" s="95">
        <f t="shared" si="2"/>
        <v>0.13600000000000001</v>
      </c>
      <c r="J22" s="97" t="str">
        <f t="shared" si="3"/>
        <v/>
      </c>
      <c r="K22" s="37"/>
      <c r="L22" s="98">
        <f t="shared" si="4"/>
        <v>0.13950000000000001</v>
      </c>
      <c r="M22" s="95">
        <f t="shared" si="5"/>
        <v>0.14149999999999999</v>
      </c>
      <c r="N22" s="97">
        <f t="shared" si="6"/>
        <v>0.13969999999999999</v>
      </c>
      <c r="O22" s="52"/>
      <c r="P22" s="101"/>
      <c r="Q22" s="89">
        <v>18.725000000000001</v>
      </c>
      <c r="R22" s="115" t="s">
        <v>13</v>
      </c>
      <c r="S22" s="52"/>
      <c r="T22" s="222"/>
      <c r="U22" s="94">
        <f t="shared" si="7"/>
        <v>0.1381</v>
      </c>
      <c r="V22" s="91">
        <f t="shared" si="8"/>
        <v>0.13969999999999999</v>
      </c>
    </row>
    <row r="23" spans="1:22" x14ac:dyDescent="0.25">
      <c r="A23" s="128">
        <v>42293</v>
      </c>
      <c r="B23" s="176">
        <v>18.542000000000002</v>
      </c>
      <c r="C23" s="173">
        <v>18.724</v>
      </c>
      <c r="D23" s="38">
        <f t="shared" si="0"/>
        <v>18.632999999999999</v>
      </c>
      <c r="E23" s="39">
        <v>745.97</v>
      </c>
      <c r="F23" s="47">
        <f t="shared" si="1"/>
        <v>0.13899659009999998</v>
      </c>
      <c r="G23" s="52"/>
      <c r="H23" s="56">
        <f t="shared" si="9"/>
        <v>0.13830000000000001</v>
      </c>
      <c r="I23" s="37">
        <f t="shared" si="2"/>
        <v>0.13619999999999999</v>
      </c>
      <c r="J23" s="41" t="str">
        <f t="shared" si="3"/>
        <v/>
      </c>
      <c r="K23" s="37"/>
      <c r="L23" s="55">
        <f t="shared" si="4"/>
        <v>0.13969999999999999</v>
      </c>
      <c r="M23" s="37">
        <f t="shared" si="5"/>
        <v>0.14180000000000001</v>
      </c>
      <c r="N23" s="41">
        <f t="shared" si="6"/>
        <v>0.13969999999999999</v>
      </c>
      <c r="O23" s="222"/>
      <c r="P23" s="54"/>
      <c r="Q23" s="38">
        <v>18.725000000000001</v>
      </c>
      <c r="R23" s="116" t="s">
        <v>28</v>
      </c>
      <c r="S23" s="52"/>
      <c r="T23" s="222" t="s">
        <v>38</v>
      </c>
      <c r="U23" s="56">
        <f t="shared" si="7"/>
        <v>0.13830000000000001</v>
      </c>
      <c r="V23" s="47">
        <f t="shared" si="8"/>
        <v>0.14180000000000001</v>
      </c>
    </row>
    <row r="24" spans="1:22" x14ac:dyDescent="0.25">
      <c r="A24" s="86">
        <v>42294</v>
      </c>
      <c r="B24" s="175">
        <v>18.294</v>
      </c>
      <c r="C24" s="172">
        <v>18.783000000000001</v>
      </c>
      <c r="D24" s="89">
        <f t="shared" si="0"/>
        <v>18.539000000000001</v>
      </c>
      <c r="E24" s="92">
        <f>E23</f>
        <v>745.97</v>
      </c>
      <c r="F24" s="91">
        <f t="shared" si="1"/>
        <v>0.13829537830000002</v>
      </c>
      <c r="G24" s="52"/>
      <c r="H24" s="94">
        <f t="shared" si="9"/>
        <v>0.1376</v>
      </c>
      <c r="I24" s="95">
        <f t="shared" si="2"/>
        <v>0.13550000000000001</v>
      </c>
      <c r="J24" s="97" t="str">
        <f t="shared" si="3"/>
        <v/>
      </c>
      <c r="K24" s="37"/>
      <c r="L24" s="98">
        <f t="shared" si="4"/>
        <v>0.13900000000000001</v>
      </c>
      <c r="M24" s="95">
        <f t="shared" si="5"/>
        <v>0.1411</v>
      </c>
      <c r="N24" s="97">
        <f t="shared" si="6"/>
        <v>0.14099999999999999</v>
      </c>
      <c r="O24" s="52"/>
      <c r="P24" s="101"/>
      <c r="Q24" s="89">
        <v>18.899999999999999</v>
      </c>
      <c r="R24" s="115" t="s">
        <v>13</v>
      </c>
      <c r="S24" s="52"/>
      <c r="T24" s="222"/>
      <c r="U24" s="94">
        <f t="shared" si="7"/>
        <v>0.1376</v>
      </c>
      <c r="V24" s="91">
        <f t="shared" si="8"/>
        <v>0.14099999999999999</v>
      </c>
    </row>
    <row r="25" spans="1:22" x14ac:dyDescent="0.25">
      <c r="A25" s="128">
        <v>42295</v>
      </c>
      <c r="B25" s="176">
        <v>18.302</v>
      </c>
      <c r="C25" s="173">
        <v>18.963000000000001</v>
      </c>
      <c r="D25" s="38">
        <f t="shared" si="0"/>
        <v>18.632999999999999</v>
      </c>
      <c r="E25" s="39">
        <f>E24</f>
        <v>745.97</v>
      </c>
      <c r="F25" s="47">
        <f t="shared" si="1"/>
        <v>0.13899659009999998</v>
      </c>
      <c r="G25" s="52"/>
      <c r="H25" s="56">
        <f t="shared" si="9"/>
        <v>0.13830000000000001</v>
      </c>
      <c r="I25" s="37">
        <f t="shared" si="2"/>
        <v>0.13619999999999999</v>
      </c>
      <c r="J25" s="41" t="str">
        <f t="shared" si="3"/>
        <v/>
      </c>
      <c r="K25" s="37"/>
      <c r="L25" s="55">
        <f t="shared" si="4"/>
        <v>0.13969999999999999</v>
      </c>
      <c r="M25" s="37">
        <f t="shared" si="5"/>
        <v>0.14180000000000001</v>
      </c>
      <c r="N25" s="41">
        <f t="shared" si="6"/>
        <v>0.1447</v>
      </c>
      <c r="O25" s="222"/>
      <c r="P25" s="54"/>
      <c r="Q25" s="225">
        <v>19.399999999999999</v>
      </c>
      <c r="R25" s="226" t="s">
        <v>13</v>
      </c>
      <c r="S25" s="224"/>
      <c r="T25" s="222"/>
      <c r="U25" s="56">
        <f t="shared" si="7"/>
        <v>0.13830000000000001</v>
      </c>
      <c r="V25" s="47">
        <f t="shared" si="8"/>
        <v>0.1447</v>
      </c>
    </row>
    <row r="26" spans="1:22" x14ac:dyDescent="0.25">
      <c r="A26" s="86">
        <v>42296</v>
      </c>
      <c r="B26" s="175">
        <v>18.433</v>
      </c>
      <c r="C26" s="172">
        <v>18.978999999999999</v>
      </c>
      <c r="D26" s="89">
        <f t="shared" si="0"/>
        <v>18.706</v>
      </c>
      <c r="E26" s="92">
        <v>745.92</v>
      </c>
      <c r="F26" s="91">
        <f t="shared" si="1"/>
        <v>0.1395317952</v>
      </c>
      <c r="G26" s="52"/>
      <c r="H26" s="94">
        <f t="shared" si="9"/>
        <v>0.13880000000000001</v>
      </c>
      <c r="I26" s="95">
        <f t="shared" si="2"/>
        <v>0.13669999999999999</v>
      </c>
      <c r="J26" s="97" t="str">
        <f t="shared" si="3"/>
        <v/>
      </c>
      <c r="K26" s="37"/>
      <c r="L26" s="98">
        <f t="shared" si="4"/>
        <v>0.14019999999999999</v>
      </c>
      <c r="M26" s="95">
        <f t="shared" si="5"/>
        <v>0.14230000000000001</v>
      </c>
      <c r="N26" s="97">
        <f t="shared" si="6"/>
        <v>0.14319999999999999</v>
      </c>
      <c r="O26" s="52"/>
      <c r="P26" s="101"/>
      <c r="Q26" s="89">
        <v>19.2</v>
      </c>
      <c r="R26" s="115" t="s">
        <v>13</v>
      </c>
      <c r="S26" s="52"/>
      <c r="T26" s="222"/>
      <c r="U26" s="94">
        <f t="shared" si="7"/>
        <v>0.13880000000000001</v>
      </c>
      <c r="V26" s="91">
        <f t="shared" si="8"/>
        <v>0.14319999999999999</v>
      </c>
    </row>
    <row r="27" spans="1:22" x14ac:dyDescent="0.25">
      <c r="A27" s="128">
        <v>42297</v>
      </c>
      <c r="B27" s="176">
        <v>18.757999999999999</v>
      </c>
      <c r="C27" s="173">
        <v>18.960999999999999</v>
      </c>
      <c r="D27" s="38">
        <f t="shared" si="0"/>
        <v>18.86</v>
      </c>
      <c r="E27" s="39">
        <v>745.97</v>
      </c>
      <c r="F27" s="47">
        <f t="shared" si="1"/>
        <v>0.14068994199999998</v>
      </c>
      <c r="G27" s="52"/>
      <c r="H27" s="56">
        <f t="shared" si="9"/>
        <v>0.14000000000000001</v>
      </c>
      <c r="I27" s="37">
        <f t="shared" si="2"/>
        <v>0.13789999999999999</v>
      </c>
      <c r="J27" s="41" t="str">
        <f t="shared" si="3"/>
        <v/>
      </c>
      <c r="K27" s="37"/>
      <c r="L27" s="55">
        <f t="shared" si="4"/>
        <v>0.1414</v>
      </c>
      <c r="M27" s="37">
        <f t="shared" si="5"/>
        <v>0.14349999999999999</v>
      </c>
      <c r="N27" s="41">
        <f t="shared" si="6"/>
        <v>0.14119999999999999</v>
      </c>
      <c r="O27" s="222"/>
      <c r="P27" s="54"/>
      <c r="Q27" s="38">
        <v>18.925000000000001</v>
      </c>
      <c r="R27" s="116" t="s">
        <v>13</v>
      </c>
      <c r="S27" s="52"/>
      <c r="T27" s="222"/>
      <c r="U27" s="56">
        <f t="shared" si="7"/>
        <v>0.14000000000000001</v>
      </c>
      <c r="V27" s="47">
        <f t="shared" si="8"/>
        <v>0.1414</v>
      </c>
    </row>
    <row r="28" spans="1:22" x14ac:dyDescent="0.25">
      <c r="A28" s="86">
        <v>42298</v>
      </c>
      <c r="B28" s="175">
        <v>18.562999999999999</v>
      </c>
      <c r="C28" s="172">
        <v>18.640999999999998</v>
      </c>
      <c r="D28" s="89">
        <f t="shared" si="0"/>
        <v>18.602</v>
      </c>
      <c r="E28" s="92">
        <v>745.96</v>
      </c>
      <c r="F28" s="91">
        <f t="shared" si="1"/>
        <v>0.13876347920000001</v>
      </c>
      <c r="G28" s="52"/>
      <c r="H28" s="94">
        <f t="shared" si="9"/>
        <v>0.1381</v>
      </c>
      <c r="I28" s="95">
        <f t="shared" si="2"/>
        <v>0.13600000000000001</v>
      </c>
      <c r="J28" s="97" t="str">
        <f t="shared" si="3"/>
        <v/>
      </c>
      <c r="K28" s="37"/>
      <c r="L28" s="98">
        <f t="shared" si="4"/>
        <v>0.13950000000000001</v>
      </c>
      <c r="M28" s="95">
        <f t="shared" si="5"/>
        <v>0.14149999999999999</v>
      </c>
      <c r="N28" s="97">
        <f t="shared" si="6"/>
        <v>0.14080000000000001</v>
      </c>
      <c r="O28" s="52"/>
      <c r="P28" s="101"/>
      <c r="Q28" s="89">
        <v>18.875</v>
      </c>
      <c r="R28" s="115" t="s">
        <v>13</v>
      </c>
      <c r="S28" s="52"/>
      <c r="T28" s="222"/>
      <c r="U28" s="94">
        <f t="shared" si="7"/>
        <v>0.1381</v>
      </c>
      <c r="V28" s="91">
        <f t="shared" si="8"/>
        <v>0.14080000000000001</v>
      </c>
    </row>
    <row r="29" spans="1:22" x14ac:dyDescent="0.25">
      <c r="A29" s="128">
        <v>42299</v>
      </c>
      <c r="B29" s="176">
        <v>18.302</v>
      </c>
      <c r="C29" s="173">
        <v>18.388000000000002</v>
      </c>
      <c r="D29" s="38">
        <f t="shared" si="0"/>
        <v>18.344999999999999</v>
      </c>
      <c r="E29" s="39">
        <v>745.96</v>
      </c>
      <c r="F29" s="47">
        <f t="shared" si="1"/>
        <v>0.136846362</v>
      </c>
      <c r="G29" s="52"/>
      <c r="H29" s="56">
        <f t="shared" si="9"/>
        <v>0.13619999999999999</v>
      </c>
      <c r="I29" s="37">
        <f t="shared" si="2"/>
        <v>0.1341</v>
      </c>
      <c r="J29" s="41" t="str">
        <f t="shared" si="3"/>
        <v/>
      </c>
      <c r="K29" s="37"/>
      <c r="L29" s="55">
        <f t="shared" si="4"/>
        <v>0.13750000000000001</v>
      </c>
      <c r="M29" s="37">
        <f t="shared" si="5"/>
        <v>0.1396</v>
      </c>
      <c r="N29" s="41" t="str">
        <f t="shared" si="6"/>
        <v/>
      </c>
      <c r="O29" s="222"/>
      <c r="P29" s="54"/>
      <c r="Q29" s="38"/>
      <c r="R29" s="116" t="s">
        <v>13</v>
      </c>
      <c r="S29" s="52"/>
      <c r="T29" s="222"/>
      <c r="U29" s="56">
        <f t="shared" si="7"/>
        <v>0.13619999999999999</v>
      </c>
      <c r="V29" s="47">
        <f t="shared" si="8"/>
        <v>0.13750000000000001</v>
      </c>
    </row>
    <row r="30" spans="1:22" x14ac:dyDescent="0.25">
      <c r="A30" s="86">
        <v>42300</v>
      </c>
      <c r="B30" s="175">
        <v>18.184000000000001</v>
      </c>
      <c r="C30" s="172">
        <v>18.341000000000001</v>
      </c>
      <c r="D30" s="89">
        <f t="shared" si="0"/>
        <v>18.263000000000002</v>
      </c>
      <c r="E30" s="92">
        <v>745.97</v>
      </c>
      <c r="F30" s="91">
        <f t="shared" si="1"/>
        <v>0.13623650110000002</v>
      </c>
      <c r="G30" s="52"/>
      <c r="H30" s="94">
        <f t="shared" si="9"/>
        <v>0.1356</v>
      </c>
      <c r="I30" s="95">
        <f t="shared" si="2"/>
        <v>0.13350000000000001</v>
      </c>
      <c r="J30" s="97" t="str">
        <f t="shared" si="3"/>
        <v/>
      </c>
      <c r="K30" s="37"/>
      <c r="L30" s="98">
        <f t="shared" si="4"/>
        <v>0.13689999999999999</v>
      </c>
      <c r="M30" s="95">
        <f t="shared" si="5"/>
        <v>0.13900000000000001</v>
      </c>
      <c r="N30" s="97" t="str">
        <f t="shared" si="6"/>
        <v/>
      </c>
      <c r="O30" s="52"/>
      <c r="P30" s="101"/>
      <c r="Q30" s="89"/>
      <c r="R30" s="115" t="s">
        <v>13</v>
      </c>
      <c r="S30" s="52"/>
      <c r="T30" s="222"/>
      <c r="U30" s="94">
        <f t="shared" si="7"/>
        <v>0.1356</v>
      </c>
      <c r="V30" s="91">
        <f t="shared" si="8"/>
        <v>0.13689999999999999</v>
      </c>
    </row>
    <row r="31" spans="1:22" x14ac:dyDescent="0.25">
      <c r="A31" s="128">
        <v>42301</v>
      </c>
      <c r="B31" s="176">
        <v>17.943999999999999</v>
      </c>
      <c r="C31" s="173">
        <v>18.7</v>
      </c>
      <c r="D31" s="38">
        <f t="shared" si="0"/>
        <v>18.321999999999999</v>
      </c>
      <c r="E31" s="39">
        <f>E30</f>
        <v>745.97</v>
      </c>
      <c r="F31" s="47">
        <f t="shared" si="1"/>
        <v>0.1366766234</v>
      </c>
      <c r="G31" s="52"/>
      <c r="H31" s="56">
        <f t="shared" si="9"/>
        <v>0.13600000000000001</v>
      </c>
      <c r="I31" s="37">
        <f t="shared" si="2"/>
        <v>0.13389999999999999</v>
      </c>
      <c r="J31" s="41" t="str">
        <f t="shared" si="3"/>
        <v/>
      </c>
      <c r="K31" s="37"/>
      <c r="L31" s="55">
        <f t="shared" si="4"/>
        <v>0.13739999999999999</v>
      </c>
      <c r="M31" s="37">
        <f t="shared" si="5"/>
        <v>0.1394</v>
      </c>
      <c r="N31" s="41">
        <f t="shared" si="6"/>
        <v>0.13950000000000001</v>
      </c>
      <c r="O31" s="222"/>
      <c r="P31" s="54"/>
      <c r="Q31" s="38">
        <v>18.7</v>
      </c>
      <c r="R31" s="116" t="s">
        <v>13</v>
      </c>
      <c r="S31" s="52"/>
      <c r="T31" s="222"/>
      <c r="U31" s="56">
        <f t="shared" si="7"/>
        <v>0.13600000000000001</v>
      </c>
      <c r="V31" s="47">
        <f t="shared" si="8"/>
        <v>0.13950000000000001</v>
      </c>
    </row>
    <row r="32" spans="1:22" x14ac:dyDescent="0.25">
      <c r="A32" s="86">
        <v>42302</v>
      </c>
      <c r="B32" s="175">
        <v>17.943999999999999</v>
      </c>
      <c r="C32" s="172">
        <v>19.295999999999999</v>
      </c>
      <c r="D32" s="89">
        <f t="shared" si="0"/>
        <v>18.62</v>
      </c>
      <c r="E32" s="92">
        <f>E31</f>
        <v>745.97</v>
      </c>
      <c r="F32" s="91">
        <f t="shared" si="1"/>
        <v>0.13889961400000003</v>
      </c>
      <c r="G32" s="52"/>
      <c r="H32" s="94">
        <f t="shared" si="9"/>
        <v>0.13819999999999999</v>
      </c>
      <c r="I32" s="95">
        <f t="shared" si="2"/>
        <v>0.1361</v>
      </c>
      <c r="J32" s="97" t="str">
        <f t="shared" si="3"/>
        <v/>
      </c>
      <c r="K32" s="37"/>
      <c r="L32" s="98">
        <f t="shared" si="4"/>
        <v>0.1396</v>
      </c>
      <c r="M32" s="95">
        <f t="shared" si="5"/>
        <v>0.14169999999999999</v>
      </c>
      <c r="N32" s="97">
        <f t="shared" si="6"/>
        <v>0.14879999999999999</v>
      </c>
      <c r="O32" s="52"/>
      <c r="P32" s="101"/>
      <c r="Q32" s="89">
        <v>19.95</v>
      </c>
      <c r="R32" s="115" t="s">
        <v>13</v>
      </c>
      <c r="S32" s="52"/>
      <c r="T32" s="222"/>
      <c r="U32" s="94">
        <f t="shared" si="7"/>
        <v>0.13819999999999999</v>
      </c>
      <c r="V32" s="91">
        <f t="shared" si="8"/>
        <v>0.14879999999999999</v>
      </c>
    </row>
    <row r="33" spans="1:22" x14ac:dyDescent="0.25">
      <c r="A33" s="128">
        <v>42303</v>
      </c>
      <c r="B33" s="176">
        <v>18.109000000000002</v>
      </c>
      <c r="C33" s="173">
        <v>18.5</v>
      </c>
      <c r="D33" s="38">
        <f t="shared" si="0"/>
        <v>18.305</v>
      </c>
      <c r="E33" s="39">
        <v>746.03</v>
      </c>
      <c r="F33" s="47">
        <f t="shared" si="1"/>
        <v>0.1365607915</v>
      </c>
      <c r="G33" s="52"/>
      <c r="H33" s="56">
        <f t="shared" si="9"/>
        <v>0.13589999999999999</v>
      </c>
      <c r="I33" s="37">
        <f t="shared" si="2"/>
        <v>0.1338</v>
      </c>
      <c r="J33" s="41" t="str">
        <f t="shared" si="3"/>
        <v/>
      </c>
      <c r="K33" s="37"/>
      <c r="L33" s="55">
        <f t="shared" si="4"/>
        <v>0.13719999999999999</v>
      </c>
      <c r="M33" s="37">
        <f t="shared" si="5"/>
        <v>0.13930000000000001</v>
      </c>
      <c r="N33" s="41">
        <f t="shared" si="6"/>
        <v>0.13800000000000001</v>
      </c>
      <c r="O33" s="52"/>
      <c r="P33" s="54"/>
      <c r="Q33" s="38">
        <v>18.5</v>
      </c>
      <c r="R33" s="116" t="s">
        <v>13</v>
      </c>
      <c r="S33" s="52"/>
      <c r="T33" s="222"/>
      <c r="U33" s="56">
        <f t="shared" si="7"/>
        <v>0.13589999999999999</v>
      </c>
      <c r="V33" s="47">
        <f t="shared" si="8"/>
        <v>0.13800000000000001</v>
      </c>
    </row>
    <row r="34" spans="1:22" x14ac:dyDescent="0.25">
      <c r="A34" s="86">
        <v>42304</v>
      </c>
      <c r="B34" s="175">
        <v>18.132000000000001</v>
      </c>
      <c r="C34" s="172">
        <v>18.68</v>
      </c>
      <c r="D34" s="89">
        <f t="shared" si="0"/>
        <v>18.405999999999999</v>
      </c>
      <c r="E34" s="92">
        <v>746</v>
      </c>
      <c r="F34" s="91">
        <f t="shared" si="1"/>
        <v>0.13730875999999997</v>
      </c>
      <c r="G34" s="52"/>
      <c r="H34" s="94">
        <f t="shared" si="9"/>
        <v>0.1366</v>
      </c>
      <c r="I34" s="95">
        <f t="shared" si="2"/>
        <v>0.1346</v>
      </c>
      <c r="J34" s="97" t="str">
        <f t="shared" si="3"/>
        <v/>
      </c>
      <c r="K34" s="37"/>
      <c r="L34" s="98">
        <f t="shared" si="4"/>
        <v>0.13800000000000001</v>
      </c>
      <c r="M34" s="95">
        <f t="shared" si="5"/>
        <v>0.1401</v>
      </c>
      <c r="N34" s="97">
        <f t="shared" si="6"/>
        <v>0.1404</v>
      </c>
      <c r="O34" s="52"/>
      <c r="P34" s="101"/>
      <c r="Q34" s="89">
        <v>18.824999999999999</v>
      </c>
      <c r="R34" s="115" t="s">
        <v>13</v>
      </c>
      <c r="S34" s="52"/>
      <c r="T34" s="222"/>
      <c r="U34" s="94">
        <f t="shared" si="7"/>
        <v>0.1366</v>
      </c>
      <c r="V34" s="91">
        <f t="shared" si="8"/>
        <v>0.1404</v>
      </c>
    </row>
    <row r="35" spans="1:22" x14ac:dyDescent="0.25">
      <c r="A35" s="128">
        <v>42305</v>
      </c>
      <c r="B35" s="176">
        <v>18.202999999999999</v>
      </c>
      <c r="C35" s="173">
        <v>18.163</v>
      </c>
      <c r="D35" s="38">
        <f t="shared" si="0"/>
        <v>18.183</v>
      </c>
      <c r="E35" s="39">
        <v>745.99</v>
      </c>
      <c r="F35" s="47">
        <f t="shared" si="1"/>
        <v>0.13564336169999999</v>
      </c>
      <c r="G35" s="52"/>
      <c r="H35" s="56">
        <f t="shared" si="9"/>
        <v>0.13500000000000001</v>
      </c>
      <c r="I35" s="37">
        <f t="shared" si="2"/>
        <v>0.13289999999999999</v>
      </c>
      <c r="J35" s="41" t="str">
        <f t="shared" si="3"/>
        <v/>
      </c>
      <c r="K35" s="37"/>
      <c r="L35" s="55">
        <f t="shared" si="4"/>
        <v>0.1363</v>
      </c>
      <c r="M35" s="37">
        <f t="shared" si="5"/>
        <v>0.1384</v>
      </c>
      <c r="N35" s="41" t="str">
        <f t="shared" si="6"/>
        <v/>
      </c>
      <c r="O35" s="52"/>
      <c r="P35" s="54"/>
      <c r="Q35" s="38"/>
      <c r="R35" s="116" t="s">
        <v>13</v>
      </c>
      <c r="S35" s="52"/>
      <c r="T35" s="222"/>
      <c r="U35" s="56">
        <f t="shared" si="7"/>
        <v>0.13500000000000001</v>
      </c>
      <c r="V35" s="47">
        <f t="shared" si="8"/>
        <v>0.1363</v>
      </c>
    </row>
    <row r="36" spans="1:22" x14ac:dyDescent="0.25">
      <c r="A36" s="86">
        <v>42306</v>
      </c>
      <c r="B36" s="175">
        <v>18.169</v>
      </c>
      <c r="C36" s="172">
        <v>18.113</v>
      </c>
      <c r="D36" s="89">
        <f t="shared" si="0"/>
        <v>18.140999999999998</v>
      </c>
      <c r="E36" s="92">
        <v>745.76</v>
      </c>
      <c r="F36" s="91">
        <f t="shared" si="1"/>
        <v>0.13528832159999998</v>
      </c>
      <c r="G36" s="52"/>
      <c r="H36" s="94">
        <f t="shared" si="9"/>
        <v>0.1346</v>
      </c>
      <c r="I36" s="95">
        <f t="shared" si="2"/>
        <v>0.1326</v>
      </c>
      <c r="J36" s="97" t="str">
        <f t="shared" si="3"/>
        <v/>
      </c>
      <c r="K36" s="37"/>
      <c r="L36" s="98">
        <f t="shared" si="4"/>
        <v>0.13600000000000001</v>
      </c>
      <c r="M36" s="95">
        <f t="shared" si="5"/>
        <v>0.13800000000000001</v>
      </c>
      <c r="N36" s="97" t="str">
        <f t="shared" si="6"/>
        <v/>
      </c>
      <c r="O36" s="222"/>
      <c r="P36" s="101"/>
      <c r="Q36" s="89"/>
      <c r="R36" s="115" t="s">
        <v>13</v>
      </c>
      <c r="S36" s="52"/>
      <c r="T36" s="222"/>
      <c r="U36" s="94">
        <f t="shared" si="7"/>
        <v>0.1346</v>
      </c>
      <c r="V36" s="91">
        <f t="shared" si="8"/>
        <v>0.13600000000000001</v>
      </c>
    </row>
    <row r="37" spans="1:22" x14ac:dyDescent="0.25">
      <c r="A37" s="128">
        <v>42307</v>
      </c>
      <c r="B37" s="176">
        <v>18.187000000000001</v>
      </c>
      <c r="C37" s="173">
        <v>18.242999999999999</v>
      </c>
      <c r="D37" s="38">
        <f t="shared" si="0"/>
        <v>18.215</v>
      </c>
      <c r="E37" s="39">
        <v>745.78</v>
      </c>
      <c r="F37" s="47">
        <f t="shared" si="1"/>
        <v>0.135843827</v>
      </c>
      <c r="G37" s="52"/>
      <c r="H37" s="56">
        <f t="shared" si="9"/>
        <v>0.13519999999999999</v>
      </c>
      <c r="I37" s="37">
        <f t="shared" si="2"/>
        <v>0.1331</v>
      </c>
      <c r="J37" s="41" t="str">
        <f t="shared" si="3"/>
        <v/>
      </c>
      <c r="K37" s="37"/>
      <c r="L37" s="55">
        <f t="shared" si="4"/>
        <v>0.13650000000000001</v>
      </c>
      <c r="M37" s="37">
        <f t="shared" si="5"/>
        <v>0.1386</v>
      </c>
      <c r="N37" s="41"/>
      <c r="O37" s="222"/>
      <c r="P37" s="54"/>
      <c r="Q37" s="38">
        <v>18.3</v>
      </c>
      <c r="R37" s="116" t="s">
        <v>13</v>
      </c>
      <c r="S37" s="52"/>
      <c r="T37" s="222"/>
      <c r="U37" s="56">
        <f t="shared" si="7"/>
        <v>0.13519999999999999</v>
      </c>
      <c r="V37" s="47">
        <f t="shared" si="8"/>
        <v>0.13650000000000001</v>
      </c>
    </row>
    <row r="38" spans="1:22" ht="15.75" thickBot="1" x14ac:dyDescent="0.3">
      <c r="A38" s="131">
        <v>42308</v>
      </c>
      <c r="B38" s="233">
        <v>17.82</v>
      </c>
      <c r="C38" s="189">
        <v>17.437999999999999</v>
      </c>
      <c r="D38" s="134">
        <f t="shared" si="0"/>
        <v>17.629000000000001</v>
      </c>
      <c r="E38" s="135">
        <f>E37</f>
        <v>745.78</v>
      </c>
      <c r="F38" s="136">
        <f t="shared" si="1"/>
        <v>0.13147355620000001</v>
      </c>
      <c r="G38" s="52"/>
      <c r="H38" s="140">
        <f t="shared" si="9"/>
        <v>0.1308</v>
      </c>
      <c r="I38" s="141">
        <f t="shared" si="2"/>
        <v>0.1288</v>
      </c>
      <c r="J38" s="142" t="str">
        <f t="shared" si="3"/>
        <v/>
      </c>
      <c r="K38" s="37"/>
      <c r="L38" s="145">
        <f t="shared" si="4"/>
        <v>0.1321</v>
      </c>
      <c r="M38" s="141">
        <f t="shared" si="5"/>
        <v>0.1341</v>
      </c>
      <c r="N38" s="142" t="str">
        <f t="shared" si="6"/>
        <v/>
      </c>
      <c r="O38" s="222"/>
      <c r="P38" s="190"/>
      <c r="Q38" s="134"/>
      <c r="R38" s="149" t="s">
        <v>13</v>
      </c>
      <c r="S38" s="52"/>
      <c r="T38" s="222"/>
      <c r="U38" s="140">
        <f t="shared" si="7"/>
        <v>0.1308</v>
      </c>
      <c r="V38" s="136">
        <f t="shared" si="8"/>
        <v>0.1321</v>
      </c>
    </row>
    <row r="39" spans="1:22" x14ac:dyDescent="0.25">
      <c r="A39" s="65" t="s">
        <v>47</v>
      </c>
      <c r="B39" s="39"/>
      <c r="C39" s="39"/>
      <c r="D39" s="37"/>
      <c r="E39" s="39"/>
      <c r="F39" s="37">
        <f>ROUND(SUM(F8:F38)/31,4)</f>
        <v>0.1376</v>
      </c>
      <c r="G39" s="35"/>
      <c r="H39" s="50"/>
      <c r="I39" s="38"/>
      <c r="J39" s="36"/>
      <c r="K39" s="38"/>
      <c r="L39" s="38"/>
      <c r="M39" s="38"/>
      <c r="N39" s="36"/>
      <c r="O39" s="1"/>
      <c r="P39" s="36"/>
      <c r="Q39" s="36"/>
      <c r="R39" s="35"/>
      <c r="S39" s="35"/>
      <c r="T39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topLeftCell="A4" workbookViewId="0">
      <selection activeCell="F40" sqref="F40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7" max="7" width="9.140625" customWidth="1"/>
    <col min="8" max="8" width="12.42578125" customWidth="1"/>
    <col min="9" max="9" width="12.140625" customWidth="1"/>
    <col min="10" max="10" width="13.5703125" customWidth="1"/>
    <col min="11" max="11" width="9.140625" customWidth="1"/>
    <col min="12" max="12" width="12.5703125" customWidth="1"/>
    <col min="13" max="13" width="11.42578125" customWidth="1"/>
    <col min="14" max="14" width="12.42578125" customWidth="1"/>
    <col min="15" max="15" width="9.140625" customWidth="1"/>
    <col min="16" max="16" width="13.42578125" customWidth="1"/>
    <col min="17" max="17" width="14.28515625" customWidth="1"/>
    <col min="18" max="18" width="13.7109375" customWidth="1"/>
    <col min="19" max="19" width="9.140625" customWidth="1"/>
    <col min="20" max="20" width="9.140625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51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246" t="s">
        <v>1</v>
      </c>
      <c r="C6" s="247" t="s">
        <v>2</v>
      </c>
      <c r="D6" s="247" t="s">
        <v>6</v>
      </c>
      <c r="E6" s="247" t="s">
        <v>8</v>
      </c>
      <c r="F6" s="248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249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42248</v>
      </c>
      <c r="B8" s="228">
        <v>19.026</v>
      </c>
      <c r="C8" s="209">
        <v>19.7</v>
      </c>
      <c r="D8" s="210">
        <f t="shared" ref="D8:D37" si="0">ROUND((B8+C8)/2,3)</f>
        <v>19.363</v>
      </c>
      <c r="E8" s="211">
        <v>746.34</v>
      </c>
      <c r="F8" s="212">
        <f t="shared" ref="F8:F37" si="1">(D8*E8)/100000</f>
        <v>0.14451381420000001</v>
      </c>
      <c r="G8" s="52"/>
      <c r="H8" s="214">
        <f>ROUND(ROUND(D8*0.995,3)*(E8/100000),4)</f>
        <v>0.14380000000000001</v>
      </c>
      <c r="I8" s="215">
        <f t="shared" ref="I8:I37" si="2">ROUND(ROUND(D8*0.98,3)*(E8/100000),4)</f>
        <v>0.1416</v>
      </c>
      <c r="J8" s="216" t="str">
        <f t="shared" ref="J8:J37" si="3">IF(ISNUMBER(P8),ROUND(ROUND(P8,3)*(E8/100000),4),"")</f>
        <v/>
      </c>
      <c r="K8" s="37"/>
      <c r="L8" s="217">
        <f t="shared" ref="L8:L37" si="4">ROUND(ROUND(D8*1.005,3)*(E8/100000),4)</f>
        <v>0.1452</v>
      </c>
      <c r="M8" s="215">
        <f t="shared" ref="M8:M37" si="5">ROUND(ROUND(D8*1.02,3)*(E8/100000),4)</f>
        <v>0.1474</v>
      </c>
      <c r="N8" s="218" t="str">
        <f t="shared" ref="N8:N37" si="6">IF(ISNUMBER(Q8),ROUND(ROUND(Q8,3)*(E8/100000),4),"")</f>
        <v/>
      </c>
      <c r="O8" s="52"/>
      <c r="P8" s="219"/>
      <c r="Q8" s="220"/>
      <c r="R8" s="221" t="s">
        <v>13</v>
      </c>
      <c r="S8" s="52"/>
      <c r="T8" s="222"/>
      <c r="U8" s="214">
        <f>IF(R8="Green zone",MIN(H8,J8),IF(T8="Upper",MIN(I8,J8),IF(T8="Lower",MIN(H8,J8))))</f>
        <v>0.14380000000000001</v>
      </c>
      <c r="V8" s="212">
        <f>IF(R8="Green zone",MAX(L8,N8),IF(T8="Upper",MAX(L8,N8),IF(T8="Lower",MAX(M8,N8))))</f>
        <v>0.1452</v>
      </c>
    </row>
    <row r="9" spans="1:22" x14ac:dyDescent="0.25">
      <c r="A9" s="128">
        <v>42249</v>
      </c>
      <c r="B9" s="176">
        <v>19.358000000000001</v>
      </c>
      <c r="C9" s="203">
        <v>19.439</v>
      </c>
      <c r="D9" s="38">
        <f t="shared" si="0"/>
        <v>19.399000000000001</v>
      </c>
      <c r="E9" s="39">
        <v>746.32</v>
      </c>
      <c r="F9" s="47">
        <f>(D9*E9)/100000</f>
        <v>0.14477861680000001</v>
      </c>
      <c r="G9" s="52"/>
      <c r="H9" s="56">
        <f>ROUND(ROUND(D9*0.995,3)*(E9/100000),4)</f>
        <v>0.14410000000000001</v>
      </c>
      <c r="I9" s="37">
        <f t="shared" si="2"/>
        <v>0.1419</v>
      </c>
      <c r="J9" s="204" t="str">
        <f t="shared" si="3"/>
        <v/>
      </c>
      <c r="K9" s="37"/>
      <c r="L9" s="55">
        <f t="shared" si="4"/>
        <v>0.14549999999999999</v>
      </c>
      <c r="M9" s="37">
        <f t="shared" si="5"/>
        <v>0.1477</v>
      </c>
      <c r="N9" s="41" t="str">
        <f t="shared" si="6"/>
        <v/>
      </c>
      <c r="O9" s="222"/>
      <c r="P9" s="227"/>
      <c r="Q9" s="74"/>
      <c r="R9" s="116" t="s">
        <v>13</v>
      </c>
      <c r="S9" s="52"/>
      <c r="T9" s="222"/>
      <c r="U9" s="56">
        <f t="shared" ref="U9:U37" si="7">IF(R9="Green zone",MIN(H9,J9),IF(T9="Upper",MIN(I9,J9),IF(T9="Lower",MIN(H9,J9))))</f>
        <v>0.14410000000000001</v>
      </c>
      <c r="V9" s="47">
        <f t="shared" ref="V9:V37" si="8">IF(R9="Green zone",MAX(L9,N9),IF(T9="Upper",MAX(L9,N9),IF(T9="Lower",MAX(M9,N9))))</f>
        <v>0.14549999999999999</v>
      </c>
    </row>
    <row r="10" spans="1:22" x14ac:dyDescent="0.25">
      <c r="A10" s="86">
        <v>42250</v>
      </c>
      <c r="B10" s="175">
        <v>19.609000000000002</v>
      </c>
      <c r="C10" s="172">
        <v>20.25</v>
      </c>
      <c r="D10" s="89">
        <f t="shared" si="0"/>
        <v>19.93</v>
      </c>
      <c r="E10" s="92">
        <v>746.15</v>
      </c>
      <c r="F10" s="91">
        <f t="shared" si="1"/>
        <v>0.14870769499999997</v>
      </c>
      <c r="G10" s="52"/>
      <c r="H10" s="94">
        <f t="shared" ref="H10:H37" si="9">ROUND(ROUND(D10*0.995,3)*(E10/100000),4)</f>
        <v>0.14799999999999999</v>
      </c>
      <c r="I10" s="95">
        <f t="shared" si="2"/>
        <v>0.1457</v>
      </c>
      <c r="J10" s="97" t="str">
        <f t="shared" si="3"/>
        <v/>
      </c>
      <c r="K10" s="37"/>
      <c r="L10" s="98">
        <f t="shared" si="4"/>
        <v>0.14949999999999999</v>
      </c>
      <c r="M10" s="95">
        <f t="shared" si="5"/>
        <v>0.1517</v>
      </c>
      <c r="N10" s="97" t="str">
        <f t="shared" si="6"/>
        <v/>
      </c>
      <c r="O10" s="52"/>
      <c r="P10" s="101"/>
      <c r="Q10" s="89"/>
      <c r="R10" s="115" t="s">
        <v>13</v>
      </c>
      <c r="S10" s="52"/>
      <c r="T10" s="222"/>
      <c r="U10" s="94">
        <f t="shared" si="7"/>
        <v>0.14799999999999999</v>
      </c>
      <c r="V10" s="91">
        <f t="shared" si="8"/>
        <v>0.14949999999999999</v>
      </c>
    </row>
    <row r="11" spans="1:22" x14ac:dyDescent="0.25">
      <c r="A11" s="128">
        <v>42251</v>
      </c>
      <c r="B11" s="176">
        <v>19.786999999999999</v>
      </c>
      <c r="C11" s="173">
        <v>20.074999999999999</v>
      </c>
      <c r="D11" s="38">
        <f t="shared" si="0"/>
        <v>19.931000000000001</v>
      </c>
      <c r="E11" s="39">
        <v>746.04</v>
      </c>
      <c r="F11" s="47">
        <f>(D11*E11)/100000</f>
        <v>0.14869323239999999</v>
      </c>
      <c r="G11" s="52"/>
      <c r="H11" s="56">
        <f>ROUND(ROUND(D11*0.995,3)*(E11/100000),4)</f>
        <v>0.1479</v>
      </c>
      <c r="I11" s="37">
        <f t="shared" si="2"/>
        <v>0.1457</v>
      </c>
      <c r="J11" s="41" t="str">
        <f t="shared" si="3"/>
        <v/>
      </c>
      <c r="K11" s="37"/>
      <c r="L11" s="55">
        <f t="shared" si="4"/>
        <v>0.14940000000000001</v>
      </c>
      <c r="M11" s="37">
        <f t="shared" si="5"/>
        <v>0.1517</v>
      </c>
      <c r="N11" s="41" t="str">
        <f t="shared" si="6"/>
        <v/>
      </c>
      <c r="O11" s="222"/>
      <c r="P11" s="54"/>
      <c r="Q11" s="38"/>
      <c r="R11" s="116" t="s">
        <v>13</v>
      </c>
      <c r="S11" s="52"/>
      <c r="T11" s="222"/>
      <c r="U11" s="56">
        <f t="shared" si="7"/>
        <v>0.1479</v>
      </c>
      <c r="V11" s="47">
        <f t="shared" si="8"/>
        <v>0.14940000000000001</v>
      </c>
    </row>
    <row r="12" spans="1:22" x14ac:dyDescent="0.25">
      <c r="A12" s="86">
        <v>42252</v>
      </c>
      <c r="B12" s="175">
        <v>19.547999999999998</v>
      </c>
      <c r="C12" s="172">
        <v>20.5</v>
      </c>
      <c r="D12" s="89">
        <f t="shared" si="0"/>
        <v>20.024000000000001</v>
      </c>
      <c r="E12" s="92">
        <v>746.04</v>
      </c>
      <c r="F12" s="91">
        <f t="shared" si="1"/>
        <v>0.14938704959999999</v>
      </c>
      <c r="G12" s="52"/>
      <c r="H12" s="94">
        <f t="shared" si="9"/>
        <v>0.14860000000000001</v>
      </c>
      <c r="I12" s="95">
        <f t="shared" si="2"/>
        <v>0.1464</v>
      </c>
      <c r="J12" s="97" t="str">
        <f t="shared" si="3"/>
        <v/>
      </c>
      <c r="K12" s="37"/>
      <c r="L12" s="98">
        <f t="shared" si="4"/>
        <v>0.15010000000000001</v>
      </c>
      <c r="M12" s="95">
        <f t="shared" si="5"/>
        <v>0.15240000000000001</v>
      </c>
      <c r="N12" s="97" t="str">
        <f t="shared" si="6"/>
        <v/>
      </c>
      <c r="O12" s="52"/>
      <c r="P12" s="101"/>
      <c r="Q12" s="89"/>
      <c r="R12" s="115" t="s">
        <v>13</v>
      </c>
      <c r="S12" s="52"/>
      <c r="T12" s="222"/>
      <c r="U12" s="94">
        <f t="shared" si="7"/>
        <v>0.14860000000000001</v>
      </c>
      <c r="V12" s="91">
        <f t="shared" si="8"/>
        <v>0.15010000000000001</v>
      </c>
    </row>
    <row r="13" spans="1:22" x14ac:dyDescent="0.25">
      <c r="A13" s="128">
        <v>42253</v>
      </c>
      <c r="B13" s="176">
        <v>19.585000000000001</v>
      </c>
      <c r="C13" s="173">
        <v>19.66</v>
      </c>
      <c r="D13" s="38">
        <f t="shared" si="0"/>
        <v>19.623000000000001</v>
      </c>
      <c r="E13" s="205">
        <v>746.04</v>
      </c>
      <c r="F13" s="47">
        <f t="shared" si="1"/>
        <v>0.14639542920000001</v>
      </c>
      <c r="G13" s="52"/>
      <c r="H13" s="56">
        <f t="shared" si="9"/>
        <v>0.1457</v>
      </c>
      <c r="I13" s="37">
        <f t="shared" si="2"/>
        <v>0.14349999999999999</v>
      </c>
      <c r="J13" s="41">
        <f t="shared" si="3"/>
        <v>0.1429</v>
      </c>
      <c r="K13" s="37"/>
      <c r="L13" s="55">
        <f t="shared" si="4"/>
        <v>0.14710000000000001</v>
      </c>
      <c r="M13" s="37">
        <f t="shared" si="5"/>
        <v>0.14929999999999999</v>
      </c>
      <c r="N13" s="41">
        <f t="shared" si="6"/>
        <v>0.1537</v>
      </c>
      <c r="O13" s="222"/>
      <c r="P13" s="54">
        <v>19.149999999999999</v>
      </c>
      <c r="Q13" s="38">
        <v>20.6</v>
      </c>
      <c r="R13" s="116" t="s">
        <v>28</v>
      </c>
      <c r="S13" s="52"/>
      <c r="T13" s="222" t="s">
        <v>38</v>
      </c>
      <c r="U13" s="56">
        <f t="shared" si="7"/>
        <v>0.1429</v>
      </c>
      <c r="V13" s="47">
        <f t="shared" si="8"/>
        <v>0.1537</v>
      </c>
    </row>
    <row r="14" spans="1:22" x14ac:dyDescent="0.25">
      <c r="A14" s="86">
        <v>42254</v>
      </c>
      <c r="B14" s="175">
        <v>19.670999999999999</v>
      </c>
      <c r="C14" s="172">
        <v>20.2</v>
      </c>
      <c r="D14" s="89">
        <f t="shared" si="0"/>
        <v>19.936</v>
      </c>
      <c r="E14" s="92">
        <v>746.14</v>
      </c>
      <c r="F14" s="91">
        <f t="shared" si="1"/>
        <v>0.1487504704</v>
      </c>
      <c r="G14" s="52"/>
      <c r="H14" s="94">
        <f t="shared" si="9"/>
        <v>0.14799999999999999</v>
      </c>
      <c r="I14" s="95">
        <f t="shared" si="2"/>
        <v>0.14580000000000001</v>
      </c>
      <c r="J14" s="97" t="str">
        <f t="shared" si="3"/>
        <v/>
      </c>
      <c r="K14" s="37"/>
      <c r="L14" s="98">
        <f t="shared" si="4"/>
        <v>0.14949999999999999</v>
      </c>
      <c r="M14" s="95">
        <f t="shared" si="5"/>
        <v>0.1517</v>
      </c>
      <c r="N14" s="97" t="str">
        <f t="shared" si="6"/>
        <v/>
      </c>
      <c r="O14" s="52"/>
      <c r="P14" s="101"/>
      <c r="Q14" s="89"/>
      <c r="R14" s="115" t="s">
        <v>13</v>
      </c>
      <c r="S14" s="52"/>
      <c r="T14" s="222"/>
      <c r="U14" s="94">
        <f t="shared" si="7"/>
        <v>0.14799999999999999</v>
      </c>
      <c r="V14" s="91">
        <f t="shared" si="8"/>
        <v>0.14949999999999999</v>
      </c>
    </row>
    <row r="15" spans="1:22" x14ac:dyDescent="0.25">
      <c r="A15" s="128">
        <v>42255</v>
      </c>
      <c r="B15" s="176">
        <v>19.684000000000001</v>
      </c>
      <c r="C15" s="173">
        <v>19.45</v>
      </c>
      <c r="D15" s="38">
        <f t="shared" si="0"/>
        <v>19.567</v>
      </c>
      <c r="E15" s="39">
        <v>746.15</v>
      </c>
      <c r="F15" s="47">
        <f t="shared" si="1"/>
        <v>0.1459991705</v>
      </c>
      <c r="G15" s="52"/>
      <c r="H15" s="56">
        <f t="shared" si="9"/>
        <v>0.14530000000000001</v>
      </c>
      <c r="I15" s="37">
        <f t="shared" si="2"/>
        <v>0.1431</v>
      </c>
      <c r="J15" s="41" t="str">
        <f t="shared" si="3"/>
        <v/>
      </c>
      <c r="K15" s="37"/>
      <c r="L15" s="55">
        <f t="shared" si="4"/>
        <v>0.1467</v>
      </c>
      <c r="M15" s="37">
        <f t="shared" si="5"/>
        <v>0.1489</v>
      </c>
      <c r="N15" s="41" t="str">
        <f t="shared" si="6"/>
        <v/>
      </c>
      <c r="O15" s="222"/>
      <c r="P15" s="54"/>
      <c r="Q15" s="38"/>
      <c r="R15" s="116" t="s">
        <v>13</v>
      </c>
      <c r="S15" s="52"/>
      <c r="T15" s="222"/>
      <c r="U15" s="56">
        <f t="shared" si="7"/>
        <v>0.14530000000000001</v>
      </c>
      <c r="V15" s="47">
        <f t="shared" si="8"/>
        <v>0.1467</v>
      </c>
    </row>
    <row r="16" spans="1:22" x14ac:dyDescent="0.25">
      <c r="A16" s="86">
        <v>42256</v>
      </c>
      <c r="B16" s="175">
        <v>19.427</v>
      </c>
      <c r="C16" s="172">
        <v>19.489000000000001</v>
      </c>
      <c r="D16" s="89">
        <f t="shared" si="0"/>
        <v>19.457999999999998</v>
      </c>
      <c r="E16" s="92">
        <v>746.11</v>
      </c>
      <c r="F16" s="91">
        <f t="shared" si="1"/>
        <v>0.1451780838</v>
      </c>
      <c r="G16" s="52"/>
      <c r="H16" s="94">
        <f t="shared" si="9"/>
        <v>0.14449999999999999</v>
      </c>
      <c r="I16" s="95">
        <f t="shared" si="2"/>
        <v>0.14230000000000001</v>
      </c>
      <c r="J16" s="97" t="str">
        <f t="shared" si="3"/>
        <v/>
      </c>
      <c r="K16" s="37"/>
      <c r="L16" s="98">
        <f t="shared" si="4"/>
        <v>0.1459</v>
      </c>
      <c r="M16" s="95">
        <f t="shared" si="5"/>
        <v>0.14810000000000001</v>
      </c>
      <c r="N16" s="97" t="str">
        <f t="shared" si="6"/>
        <v/>
      </c>
      <c r="O16" s="52"/>
      <c r="P16" s="101"/>
      <c r="Q16" s="89"/>
      <c r="R16" s="115" t="s">
        <v>13</v>
      </c>
      <c r="S16" s="52"/>
      <c r="T16" s="222"/>
      <c r="U16" s="94">
        <f t="shared" si="7"/>
        <v>0.14449999999999999</v>
      </c>
      <c r="V16" s="91">
        <f t="shared" si="8"/>
        <v>0.1459</v>
      </c>
    </row>
    <row r="17" spans="1:22" x14ac:dyDescent="0.25">
      <c r="A17" s="128">
        <v>42257</v>
      </c>
      <c r="B17" s="176">
        <v>19.616</v>
      </c>
      <c r="C17" s="173">
        <v>19.3</v>
      </c>
      <c r="D17" s="38">
        <f t="shared" si="0"/>
        <v>19.457999999999998</v>
      </c>
      <c r="E17" s="39">
        <v>746.11</v>
      </c>
      <c r="F17" s="47">
        <f t="shared" si="1"/>
        <v>0.1451780838</v>
      </c>
      <c r="G17" s="52"/>
      <c r="H17" s="56">
        <f t="shared" si="9"/>
        <v>0.14449999999999999</v>
      </c>
      <c r="I17" s="37">
        <f t="shared" si="2"/>
        <v>0.14230000000000001</v>
      </c>
      <c r="J17" s="41" t="str">
        <f t="shared" si="3"/>
        <v/>
      </c>
      <c r="K17" s="37"/>
      <c r="L17" s="55">
        <f t="shared" si="4"/>
        <v>0.1459</v>
      </c>
      <c r="M17" s="37">
        <f t="shared" si="5"/>
        <v>0.14810000000000001</v>
      </c>
      <c r="N17" s="41" t="str">
        <f t="shared" si="6"/>
        <v/>
      </c>
      <c r="O17" s="222"/>
      <c r="P17" s="54"/>
      <c r="Q17" s="38"/>
      <c r="R17" s="116" t="s">
        <v>13</v>
      </c>
      <c r="S17" s="52"/>
      <c r="T17" s="222"/>
      <c r="U17" s="56">
        <f t="shared" si="7"/>
        <v>0.14449999999999999</v>
      </c>
      <c r="V17" s="47">
        <f t="shared" si="8"/>
        <v>0.1459</v>
      </c>
    </row>
    <row r="18" spans="1:22" x14ac:dyDescent="0.25">
      <c r="A18" s="86">
        <v>42258</v>
      </c>
      <c r="B18" s="175">
        <v>19.396000000000001</v>
      </c>
      <c r="C18" s="172">
        <v>18.638000000000002</v>
      </c>
      <c r="D18" s="89">
        <f t="shared" si="0"/>
        <v>19.016999999999999</v>
      </c>
      <c r="E18" s="92">
        <v>746.08</v>
      </c>
      <c r="F18" s="91">
        <f t="shared" si="1"/>
        <v>0.14188203359999998</v>
      </c>
      <c r="G18" s="52"/>
      <c r="H18" s="94">
        <f t="shared" si="9"/>
        <v>0.14119999999999999</v>
      </c>
      <c r="I18" s="95">
        <f t="shared" si="2"/>
        <v>0.13900000000000001</v>
      </c>
      <c r="J18" s="97" t="str">
        <f t="shared" si="3"/>
        <v/>
      </c>
      <c r="K18" s="37"/>
      <c r="L18" s="98">
        <f t="shared" si="4"/>
        <v>0.1426</v>
      </c>
      <c r="M18" s="95">
        <f t="shared" si="5"/>
        <v>0.1447</v>
      </c>
      <c r="N18" s="97" t="str">
        <f t="shared" si="6"/>
        <v/>
      </c>
      <c r="O18" s="52"/>
      <c r="P18" s="101"/>
      <c r="Q18" s="89"/>
      <c r="R18" s="115" t="s">
        <v>13</v>
      </c>
      <c r="S18" s="52"/>
      <c r="T18" s="222"/>
      <c r="U18" s="94">
        <f t="shared" si="7"/>
        <v>0.14119999999999999</v>
      </c>
      <c r="V18" s="91">
        <f t="shared" si="8"/>
        <v>0.1426</v>
      </c>
    </row>
    <row r="19" spans="1:22" x14ac:dyDescent="0.25">
      <c r="A19" s="128">
        <v>42259</v>
      </c>
      <c r="B19" s="176">
        <v>19.244</v>
      </c>
      <c r="C19" s="173">
        <v>18.638000000000002</v>
      </c>
      <c r="D19" s="38">
        <f t="shared" si="0"/>
        <v>18.940999999999999</v>
      </c>
      <c r="E19" s="39">
        <f>E18</f>
        <v>746.08</v>
      </c>
      <c r="F19" s="47">
        <f t="shared" si="1"/>
        <v>0.1413150128</v>
      </c>
      <c r="G19" s="52"/>
      <c r="H19" s="56">
        <f t="shared" si="9"/>
        <v>0.1406</v>
      </c>
      <c r="I19" s="37">
        <f t="shared" si="2"/>
        <v>0.13850000000000001</v>
      </c>
      <c r="J19" s="41" t="str">
        <f t="shared" si="3"/>
        <v/>
      </c>
      <c r="K19" s="37"/>
      <c r="L19" s="55">
        <f t="shared" si="4"/>
        <v>0.14199999999999999</v>
      </c>
      <c r="M19" s="37">
        <f t="shared" si="5"/>
        <v>0.14410000000000001</v>
      </c>
      <c r="N19" s="41" t="str">
        <f t="shared" si="6"/>
        <v/>
      </c>
      <c r="O19" s="222"/>
      <c r="P19" s="54"/>
      <c r="Q19" s="38"/>
      <c r="R19" s="116" t="s">
        <v>13</v>
      </c>
      <c r="S19" s="52"/>
      <c r="T19" s="222"/>
      <c r="U19" s="56">
        <f t="shared" si="7"/>
        <v>0.1406</v>
      </c>
      <c r="V19" s="47">
        <f t="shared" si="8"/>
        <v>0.14199999999999999</v>
      </c>
    </row>
    <row r="20" spans="1:22" x14ac:dyDescent="0.25">
      <c r="A20" s="86">
        <v>42260</v>
      </c>
      <c r="B20" s="175">
        <v>19.241</v>
      </c>
      <c r="C20" s="172">
        <v>18.713000000000001</v>
      </c>
      <c r="D20" s="89">
        <f t="shared" si="0"/>
        <v>18.977</v>
      </c>
      <c r="E20" s="92">
        <f>E19</f>
        <v>746.08</v>
      </c>
      <c r="F20" s="91">
        <f t="shared" si="1"/>
        <v>0.1415836016</v>
      </c>
      <c r="G20" s="52"/>
      <c r="H20" s="94">
        <f t="shared" si="9"/>
        <v>0.1409</v>
      </c>
      <c r="I20" s="95">
        <f t="shared" si="2"/>
        <v>0.13869999999999999</v>
      </c>
      <c r="J20" s="97" t="str">
        <f t="shared" si="3"/>
        <v/>
      </c>
      <c r="K20" s="37"/>
      <c r="L20" s="98">
        <f t="shared" si="4"/>
        <v>0.14230000000000001</v>
      </c>
      <c r="M20" s="95">
        <f t="shared" si="5"/>
        <v>0.1444</v>
      </c>
      <c r="N20" s="97" t="str">
        <f t="shared" si="6"/>
        <v/>
      </c>
      <c r="O20" s="52"/>
      <c r="P20" s="101"/>
      <c r="Q20" s="89"/>
      <c r="R20" s="115" t="s">
        <v>13</v>
      </c>
      <c r="S20" s="52"/>
      <c r="T20" s="222"/>
      <c r="U20" s="94">
        <f t="shared" si="7"/>
        <v>0.1409</v>
      </c>
      <c r="V20" s="91">
        <f t="shared" si="8"/>
        <v>0.14230000000000001</v>
      </c>
    </row>
    <row r="21" spans="1:22" x14ac:dyDescent="0.25">
      <c r="A21" s="128">
        <v>42261</v>
      </c>
      <c r="B21" s="176">
        <v>19.327999999999999</v>
      </c>
      <c r="C21" s="173">
        <v>19.600000000000001</v>
      </c>
      <c r="D21" s="38">
        <f t="shared" si="0"/>
        <v>19.463999999999999</v>
      </c>
      <c r="E21" s="39">
        <v>746.04</v>
      </c>
      <c r="F21" s="47">
        <f t="shared" si="1"/>
        <v>0.14520922559999999</v>
      </c>
      <c r="G21" s="52"/>
      <c r="H21" s="56">
        <f t="shared" si="9"/>
        <v>0.14449999999999999</v>
      </c>
      <c r="I21" s="37">
        <f t="shared" si="2"/>
        <v>0.14230000000000001</v>
      </c>
      <c r="J21" s="41" t="str">
        <f t="shared" si="3"/>
        <v/>
      </c>
      <c r="K21" s="37"/>
      <c r="L21" s="55">
        <f t="shared" si="4"/>
        <v>0.1459</v>
      </c>
      <c r="M21" s="37">
        <f t="shared" si="5"/>
        <v>0.14810000000000001</v>
      </c>
      <c r="N21" s="41" t="str">
        <f t="shared" si="6"/>
        <v/>
      </c>
      <c r="O21" s="222"/>
      <c r="P21" s="54"/>
      <c r="Q21" s="38"/>
      <c r="R21" s="116" t="s">
        <v>13</v>
      </c>
      <c r="S21" s="52"/>
      <c r="T21" s="222"/>
      <c r="U21" s="56">
        <f t="shared" si="7"/>
        <v>0.14449999999999999</v>
      </c>
      <c r="V21" s="47">
        <f t="shared" si="8"/>
        <v>0.1459</v>
      </c>
    </row>
    <row r="22" spans="1:22" x14ac:dyDescent="0.25">
      <c r="A22" s="86">
        <v>42262</v>
      </c>
      <c r="B22" s="175">
        <v>19.341000000000001</v>
      </c>
      <c r="C22" s="172">
        <v>19.388000000000002</v>
      </c>
      <c r="D22" s="89">
        <f t="shared" si="0"/>
        <v>19.364999999999998</v>
      </c>
      <c r="E22" s="92">
        <v>746.09</v>
      </c>
      <c r="F22" s="91">
        <f t="shared" si="1"/>
        <v>0.1444803285</v>
      </c>
      <c r="G22" s="52"/>
      <c r="H22" s="94">
        <f t="shared" si="9"/>
        <v>0.14380000000000001</v>
      </c>
      <c r="I22" s="95">
        <f t="shared" si="2"/>
        <v>0.1416</v>
      </c>
      <c r="J22" s="97" t="str">
        <f t="shared" si="3"/>
        <v/>
      </c>
      <c r="K22" s="37"/>
      <c r="L22" s="98">
        <f t="shared" si="4"/>
        <v>0.1452</v>
      </c>
      <c r="M22" s="95">
        <f t="shared" si="5"/>
        <v>0.1474</v>
      </c>
      <c r="N22" s="97" t="str">
        <f t="shared" si="6"/>
        <v/>
      </c>
      <c r="O22" s="52"/>
      <c r="P22" s="101"/>
      <c r="Q22" s="89"/>
      <c r="R22" s="115" t="s">
        <v>13</v>
      </c>
      <c r="S22" s="52"/>
      <c r="T22" s="222"/>
      <c r="U22" s="94">
        <f t="shared" si="7"/>
        <v>0.14380000000000001</v>
      </c>
      <c r="V22" s="91">
        <f t="shared" si="8"/>
        <v>0.1452</v>
      </c>
    </row>
    <row r="23" spans="1:22" x14ac:dyDescent="0.25">
      <c r="A23" s="128">
        <v>42263</v>
      </c>
      <c r="B23" s="176">
        <v>19.231999999999999</v>
      </c>
      <c r="C23" s="173">
        <v>19.413</v>
      </c>
      <c r="D23" s="38">
        <f t="shared" si="0"/>
        <v>19.323</v>
      </c>
      <c r="E23" s="39">
        <v>746.1</v>
      </c>
      <c r="F23" s="47">
        <f t="shared" si="1"/>
        <v>0.14416890300000001</v>
      </c>
      <c r="G23" s="52"/>
      <c r="H23" s="56">
        <f t="shared" si="9"/>
        <v>0.1434</v>
      </c>
      <c r="I23" s="37">
        <f t="shared" si="2"/>
        <v>0.14130000000000001</v>
      </c>
      <c r="J23" s="41" t="str">
        <f t="shared" si="3"/>
        <v/>
      </c>
      <c r="K23" s="37"/>
      <c r="L23" s="55">
        <f t="shared" si="4"/>
        <v>0.1449</v>
      </c>
      <c r="M23" s="37">
        <f t="shared" si="5"/>
        <v>0.14699999999999999</v>
      </c>
      <c r="N23" s="41" t="str">
        <f t="shared" si="6"/>
        <v/>
      </c>
      <c r="O23" s="222"/>
      <c r="P23" s="54"/>
      <c r="Q23" s="38"/>
      <c r="R23" s="116" t="s">
        <v>13</v>
      </c>
      <c r="S23" s="52"/>
      <c r="T23" s="222"/>
      <c r="U23" s="56">
        <f t="shared" si="7"/>
        <v>0.1434</v>
      </c>
      <c r="V23" s="47">
        <f t="shared" si="8"/>
        <v>0.1449</v>
      </c>
    </row>
    <row r="24" spans="1:22" x14ac:dyDescent="0.25">
      <c r="A24" s="86">
        <v>42264</v>
      </c>
      <c r="B24" s="175">
        <v>19.274000000000001</v>
      </c>
      <c r="C24" s="172">
        <v>19.2</v>
      </c>
      <c r="D24" s="89">
        <f t="shared" si="0"/>
        <v>19.236999999999998</v>
      </c>
      <c r="E24" s="92">
        <v>746.19</v>
      </c>
      <c r="F24" s="91">
        <f t="shared" si="1"/>
        <v>0.14354457030000001</v>
      </c>
      <c r="G24" s="52"/>
      <c r="H24" s="94">
        <f t="shared" si="9"/>
        <v>0.14280000000000001</v>
      </c>
      <c r="I24" s="95">
        <f t="shared" si="2"/>
        <v>0.14069999999999999</v>
      </c>
      <c r="J24" s="97" t="str">
        <f t="shared" si="3"/>
        <v/>
      </c>
      <c r="K24" s="37"/>
      <c r="L24" s="98">
        <f t="shared" si="4"/>
        <v>0.14430000000000001</v>
      </c>
      <c r="M24" s="95">
        <f t="shared" si="5"/>
        <v>0.1464</v>
      </c>
      <c r="N24" s="97" t="str">
        <f t="shared" si="6"/>
        <v/>
      </c>
      <c r="O24" s="52"/>
      <c r="P24" s="101"/>
      <c r="Q24" s="89"/>
      <c r="R24" s="115" t="s">
        <v>13</v>
      </c>
      <c r="S24" s="52"/>
      <c r="T24" s="222"/>
      <c r="U24" s="94">
        <f t="shared" si="7"/>
        <v>0.14280000000000001</v>
      </c>
      <c r="V24" s="91">
        <f t="shared" si="8"/>
        <v>0.14430000000000001</v>
      </c>
    </row>
    <row r="25" spans="1:22" x14ac:dyDescent="0.25">
      <c r="A25" s="128">
        <v>42265</v>
      </c>
      <c r="B25" s="176">
        <v>19.213000000000001</v>
      </c>
      <c r="C25" s="173">
        <v>19.388000000000002</v>
      </c>
      <c r="D25" s="38">
        <f t="shared" si="0"/>
        <v>19.300999999999998</v>
      </c>
      <c r="E25" s="39">
        <v>746.12</v>
      </c>
      <c r="F25" s="47">
        <f t="shared" si="1"/>
        <v>0.14400862119999999</v>
      </c>
      <c r="G25" s="52"/>
      <c r="H25" s="56">
        <f t="shared" si="9"/>
        <v>0.14330000000000001</v>
      </c>
      <c r="I25" s="37">
        <f t="shared" si="2"/>
        <v>0.1411</v>
      </c>
      <c r="J25" s="41" t="str">
        <f t="shared" si="3"/>
        <v/>
      </c>
      <c r="K25" s="37"/>
      <c r="L25" s="55">
        <f t="shared" si="4"/>
        <v>0.1447</v>
      </c>
      <c r="M25" s="37">
        <f t="shared" si="5"/>
        <v>0.1469</v>
      </c>
      <c r="N25" s="41" t="str">
        <f t="shared" si="6"/>
        <v/>
      </c>
      <c r="O25" s="222"/>
      <c r="P25" s="54"/>
      <c r="Q25" s="225"/>
      <c r="R25" s="226" t="s">
        <v>13</v>
      </c>
      <c r="S25" s="224"/>
      <c r="T25" s="222"/>
      <c r="U25" s="56">
        <f t="shared" si="7"/>
        <v>0.14330000000000001</v>
      </c>
      <c r="V25" s="47">
        <f t="shared" si="8"/>
        <v>0.1447</v>
      </c>
    </row>
    <row r="26" spans="1:22" x14ac:dyDescent="0.25">
      <c r="A26" s="86">
        <v>42266</v>
      </c>
      <c r="B26" s="175">
        <v>18.943000000000001</v>
      </c>
      <c r="C26" s="172">
        <v>19.388000000000002</v>
      </c>
      <c r="D26" s="89">
        <f t="shared" si="0"/>
        <v>19.166</v>
      </c>
      <c r="E26" s="92">
        <f>E25</f>
        <v>746.12</v>
      </c>
      <c r="F26" s="91">
        <f t="shared" si="1"/>
        <v>0.14300135920000001</v>
      </c>
      <c r="G26" s="52"/>
      <c r="H26" s="94">
        <f t="shared" si="9"/>
        <v>0.14230000000000001</v>
      </c>
      <c r="I26" s="95">
        <f t="shared" si="2"/>
        <v>0.1401</v>
      </c>
      <c r="J26" s="97" t="str">
        <f t="shared" si="3"/>
        <v/>
      </c>
      <c r="K26" s="37"/>
      <c r="L26" s="98">
        <f t="shared" si="4"/>
        <v>0.14369999999999999</v>
      </c>
      <c r="M26" s="95">
        <f t="shared" si="5"/>
        <v>0.1459</v>
      </c>
      <c r="N26" s="97" t="str">
        <f t="shared" si="6"/>
        <v/>
      </c>
      <c r="O26" s="52"/>
      <c r="P26" s="101"/>
      <c r="Q26" s="89"/>
      <c r="R26" s="115" t="s">
        <v>13</v>
      </c>
      <c r="S26" s="52"/>
      <c r="T26" s="222"/>
      <c r="U26" s="94">
        <f t="shared" si="7"/>
        <v>0.14230000000000001</v>
      </c>
      <c r="V26" s="91">
        <f t="shared" si="8"/>
        <v>0.14369999999999999</v>
      </c>
    </row>
    <row r="27" spans="1:22" x14ac:dyDescent="0.25">
      <c r="A27" s="128">
        <v>42267</v>
      </c>
      <c r="B27" s="176">
        <v>18.946000000000002</v>
      </c>
      <c r="C27" s="173">
        <v>19.312999999999999</v>
      </c>
      <c r="D27" s="38">
        <f t="shared" si="0"/>
        <v>19.13</v>
      </c>
      <c r="E27" s="39">
        <f>E26</f>
        <v>746.12</v>
      </c>
      <c r="F27" s="47">
        <f t="shared" si="1"/>
        <v>0.14273275599999999</v>
      </c>
      <c r="G27" s="52"/>
      <c r="H27" s="56">
        <f t="shared" si="9"/>
        <v>0.14199999999999999</v>
      </c>
      <c r="I27" s="37">
        <f t="shared" si="2"/>
        <v>0.1399</v>
      </c>
      <c r="J27" s="41" t="str">
        <f t="shared" si="3"/>
        <v/>
      </c>
      <c r="K27" s="37"/>
      <c r="L27" s="55">
        <f t="shared" si="4"/>
        <v>0.1434</v>
      </c>
      <c r="M27" s="37">
        <f t="shared" si="5"/>
        <v>0.14560000000000001</v>
      </c>
      <c r="N27" s="41" t="str">
        <f t="shared" si="6"/>
        <v/>
      </c>
      <c r="O27" s="222"/>
      <c r="P27" s="54"/>
      <c r="Q27" s="38"/>
      <c r="R27" s="116" t="s">
        <v>13</v>
      </c>
      <c r="S27" s="52"/>
      <c r="T27" s="222"/>
      <c r="U27" s="56">
        <f t="shared" si="7"/>
        <v>0.14199999999999999</v>
      </c>
      <c r="V27" s="47">
        <f t="shared" si="8"/>
        <v>0.1434</v>
      </c>
    </row>
    <row r="28" spans="1:22" x14ac:dyDescent="0.25">
      <c r="A28" s="86">
        <v>42268</v>
      </c>
      <c r="B28" s="175">
        <v>18.989999999999998</v>
      </c>
      <c r="C28" s="172">
        <v>19.234000000000002</v>
      </c>
      <c r="D28" s="89">
        <f t="shared" si="0"/>
        <v>19.111999999999998</v>
      </c>
      <c r="E28" s="92">
        <v>746.08</v>
      </c>
      <c r="F28" s="91">
        <f t="shared" si="1"/>
        <v>0.14259080960000001</v>
      </c>
      <c r="G28" s="52"/>
      <c r="H28" s="94">
        <f t="shared" si="9"/>
        <v>0.1419</v>
      </c>
      <c r="I28" s="95">
        <f t="shared" si="2"/>
        <v>0.13969999999999999</v>
      </c>
      <c r="J28" s="97" t="str">
        <f t="shared" si="3"/>
        <v/>
      </c>
      <c r="K28" s="37"/>
      <c r="L28" s="98">
        <f t="shared" si="4"/>
        <v>0.14330000000000001</v>
      </c>
      <c r="M28" s="95">
        <f t="shared" si="5"/>
        <v>0.1454</v>
      </c>
      <c r="N28" s="97">
        <f t="shared" si="6"/>
        <v>0.1459</v>
      </c>
      <c r="O28" s="52"/>
      <c r="P28" s="101"/>
      <c r="Q28" s="89">
        <v>19.55</v>
      </c>
      <c r="R28" s="115" t="s">
        <v>13</v>
      </c>
      <c r="S28" s="52"/>
      <c r="T28" s="222"/>
      <c r="U28" s="94">
        <f t="shared" si="7"/>
        <v>0.1419</v>
      </c>
      <c r="V28" s="91">
        <f t="shared" si="8"/>
        <v>0.1459</v>
      </c>
    </row>
    <row r="29" spans="1:22" x14ac:dyDescent="0.25">
      <c r="A29" s="128">
        <v>42269</v>
      </c>
      <c r="B29" s="176">
        <v>18.963999999999999</v>
      </c>
      <c r="C29" s="173">
        <v>18.719000000000001</v>
      </c>
      <c r="D29" s="38">
        <f t="shared" si="0"/>
        <v>18.841999999999999</v>
      </c>
      <c r="E29" s="39">
        <v>746.02</v>
      </c>
      <c r="F29" s="47">
        <f t="shared" si="1"/>
        <v>0.14056508839999998</v>
      </c>
      <c r="G29" s="52"/>
      <c r="H29" s="56">
        <f t="shared" si="9"/>
        <v>0.1399</v>
      </c>
      <c r="I29" s="37">
        <f t="shared" si="2"/>
        <v>0.13780000000000001</v>
      </c>
      <c r="J29" s="41" t="str">
        <f t="shared" si="3"/>
        <v/>
      </c>
      <c r="K29" s="37"/>
      <c r="L29" s="55">
        <f t="shared" si="4"/>
        <v>0.14130000000000001</v>
      </c>
      <c r="M29" s="37">
        <f t="shared" si="5"/>
        <v>0.1434</v>
      </c>
      <c r="N29" s="41" t="str">
        <f t="shared" si="6"/>
        <v/>
      </c>
      <c r="O29" s="222"/>
      <c r="P29" s="54"/>
      <c r="Q29" s="38"/>
      <c r="R29" s="116" t="s">
        <v>13</v>
      </c>
      <c r="S29" s="52"/>
      <c r="T29" s="222"/>
      <c r="U29" s="56">
        <f t="shared" si="7"/>
        <v>0.1399</v>
      </c>
      <c r="V29" s="47">
        <f t="shared" si="8"/>
        <v>0.14130000000000001</v>
      </c>
    </row>
    <row r="30" spans="1:22" x14ac:dyDescent="0.25">
      <c r="A30" s="86">
        <v>42270</v>
      </c>
      <c r="B30" s="175">
        <v>19.167999999999999</v>
      </c>
      <c r="C30" s="172">
        <v>19.524999999999999</v>
      </c>
      <c r="D30" s="89">
        <f t="shared" si="0"/>
        <v>19.347000000000001</v>
      </c>
      <c r="E30" s="92">
        <v>745.99</v>
      </c>
      <c r="F30" s="91">
        <f t="shared" si="1"/>
        <v>0.14432668530000001</v>
      </c>
      <c r="G30" s="52"/>
      <c r="H30" s="94">
        <f t="shared" si="9"/>
        <v>0.14360000000000001</v>
      </c>
      <c r="I30" s="95">
        <f t="shared" si="2"/>
        <v>0.1414</v>
      </c>
      <c r="J30" s="97" t="str">
        <f t="shared" si="3"/>
        <v/>
      </c>
      <c r="K30" s="37"/>
      <c r="L30" s="98">
        <f t="shared" si="4"/>
        <v>0.14510000000000001</v>
      </c>
      <c r="M30" s="95">
        <f t="shared" si="5"/>
        <v>0.1472</v>
      </c>
      <c r="N30" s="97" t="str">
        <f t="shared" si="6"/>
        <v/>
      </c>
      <c r="O30" s="52"/>
      <c r="P30" s="101"/>
      <c r="Q30" s="89"/>
      <c r="R30" s="115" t="s">
        <v>13</v>
      </c>
      <c r="S30" s="52"/>
      <c r="T30" s="222"/>
      <c r="U30" s="94">
        <f t="shared" si="7"/>
        <v>0.14360000000000001</v>
      </c>
      <c r="V30" s="91">
        <f t="shared" si="8"/>
        <v>0.14510000000000001</v>
      </c>
    </row>
    <row r="31" spans="1:22" x14ac:dyDescent="0.25">
      <c r="A31" s="128">
        <v>42271</v>
      </c>
      <c r="B31" s="176">
        <v>19.321999999999999</v>
      </c>
      <c r="C31" s="173">
        <v>19.231000000000002</v>
      </c>
      <c r="D31" s="38">
        <f t="shared" si="0"/>
        <v>19.277000000000001</v>
      </c>
      <c r="E31" s="39">
        <v>746.12</v>
      </c>
      <c r="F31" s="47">
        <f t="shared" si="1"/>
        <v>0.1438295524</v>
      </c>
      <c r="G31" s="52"/>
      <c r="H31" s="56">
        <f t="shared" si="9"/>
        <v>0.1431</v>
      </c>
      <c r="I31" s="37">
        <f t="shared" si="2"/>
        <v>0.1409</v>
      </c>
      <c r="J31" s="41" t="str">
        <f t="shared" si="3"/>
        <v/>
      </c>
      <c r="K31" s="37"/>
      <c r="L31" s="55">
        <f t="shared" si="4"/>
        <v>0.14449999999999999</v>
      </c>
      <c r="M31" s="37">
        <f t="shared" si="5"/>
        <v>0.1467</v>
      </c>
      <c r="N31" s="41" t="str">
        <f t="shared" si="6"/>
        <v/>
      </c>
      <c r="O31" s="222"/>
      <c r="P31" s="54"/>
      <c r="Q31" s="38"/>
      <c r="R31" s="116" t="s">
        <v>13</v>
      </c>
      <c r="S31" s="52"/>
      <c r="T31" s="222"/>
      <c r="U31" s="56">
        <f t="shared" si="7"/>
        <v>0.1431</v>
      </c>
      <c r="V31" s="47">
        <f t="shared" si="8"/>
        <v>0.14449999999999999</v>
      </c>
    </row>
    <row r="32" spans="1:22" x14ac:dyDescent="0.25">
      <c r="A32" s="86">
        <v>42272</v>
      </c>
      <c r="B32" s="175">
        <v>18.815000000000001</v>
      </c>
      <c r="C32" s="172">
        <v>18.913</v>
      </c>
      <c r="D32" s="89">
        <f t="shared" si="0"/>
        <v>18.864000000000001</v>
      </c>
      <c r="E32" s="92">
        <v>745.97</v>
      </c>
      <c r="F32" s="91">
        <f t="shared" si="1"/>
        <v>0.1407197808</v>
      </c>
      <c r="G32" s="52"/>
      <c r="H32" s="94">
        <f t="shared" si="9"/>
        <v>0.14000000000000001</v>
      </c>
      <c r="I32" s="95">
        <f t="shared" si="2"/>
        <v>0.13789999999999999</v>
      </c>
      <c r="J32" s="97" t="str">
        <f t="shared" si="3"/>
        <v/>
      </c>
      <c r="K32" s="37"/>
      <c r="L32" s="98">
        <f t="shared" si="4"/>
        <v>0.1414</v>
      </c>
      <c r="M32" s="95">
        <f t="shared" si="5"/>
        <v>0.14349999999999999</v>
      </c>
      <c r="N32" s="97" t="str">
        <f t="shared" si="6"/>
        <v/>
      </c>
      <c r="O32" s="52"/>
      <c r="P32" s="101"/>
      <c r="Q32" s="89"/>
      <c r="R32" s="115" t="s">
        <v>13</v>
      </c>
      <c r="S32" s="52"/>
      <c r="T32" s="222"/>
      <c r="U32" s="94">
        <f t="shared" si="7"/>
        <v>0.14000000000000001</v>
      </c>
      <c r="V32" s="91">
        <f t="shared" si="8"/>
        <v>0.1414</v>
      </c>
    </row>
    <row r="33" spans="1:22" x14ac:dyDescent="0.25">
      <c r="A33" s="128">
        <v>42273</v>
      </c>
      <c r="B33" s="176">
        <v>18.731000000000002</v>
      </c>
      <c r="C33" s="173">
        <v>19.25</v>
      </c>
      <c r="D33" s="38">
        <f t="shared" si="0"/>
        <v>18.991</v>
      </c>
      <c r="E33" s="39">
        <f>E32</f>
        <v>745.97</v>
      </c>
      <c r="F33" s="47">
        <f t="shared" si="1"/>
        <v>0.14166716270000002</v>
      </c>
      <c r="G33" s="52"/>
      <c r="H33" s="56">
        <f t="shared" si="9"/>
        <v>0.14099999999999999</v>
      </c>
      <c r="I33" s="37">
        <f t="shared" si="2"/>
        <v>0.13880000000000001</v>
      </c>
      <c r="J33" s="41" t="str">
        <f t="shared" si="3"/>
        <v/>
      </c>
      <c r="K33" s="37"/>
      <c r="L33" s="55">
        <f t="shared" si="4"/>
        <v>0.1424</v>
      </c>
      <c r="M33" s="37">
        <f t="shared" si="5"/>
        <v>0.14449999999999999</v>
      </c>
      <c r="N33" s="41" t="str">
        <f t="shared" si="6"/>
        <v/>
      </c>
      <c r="O33" s="52"/>
      <c r="P33" s="54"/>
      <c r="Q33" s="38"/>
      <c r="R33" s="116" t="s">
        <v>13</v>
      </c>
      <c r="S33" s="52"/>
      <c r="T33" s="222"/>
      <c r="U33" s="56">
        <f t="shared" si="7"/>
        <v>0.14099999999999999</v>
      </c>
      <c r="V33" s="47">
        <f t="shared" si="8"/>
        <v>0.1424</v>
      </c>
    </row>
    <row r="34" spans="1:22" x14ac:dyDescent="0.25">
      <c r="A34" s="86">
        <v>42274</v>
      </c>
      <c r="B34" s="175">
        <v>18.731000000000002</v>
      </c>
      <c r="C34" s="172">
        <v>19.149999999999999</v>
      </c>
      <c r="D34" s="89">
        <f t="shared" si="0"/>
        <v>18.940999999999999</v>
      </c>
      <c r="E34" s="92">
        <f>E33</f>
        <v>745.97</v>
      </c>
      <c r="F34" s="91">
        <f t="shared" si="1"/>
        <v>0.1412941777</v>
      </c>
      <c r="G34" s="52"/>
      <c r="H34" s="94">
        <f t="shared" si="9"/>
        <v>0.1406</v>
      </c>
      <c r="I34" s="95">
        <f t="shared" si="2"/>
        <v>0.13850000000000001</v>
      </c>
      <c r="J34" s="97" t="str">
        <f t="shared" si="3"/>
        <v/>
      </c>
      <c r="K34" s="37"/>
      <c r="L34" s="98">
        <f t="shared" si="4"/>
        <v>0.14199999999999999</v>
      </c>
      <c r="M34" s="95">
        <f t="shared" si="5"/>
        <v>0.14410000000000001</v>
      </c>
      <c r="N34" s="97" t="str">
        <f t="shared" si="6"/>
        <v/>
      </c>
      <c r="O34" s="52"/>
      <c r="P34" s="101"/>
      <c r="Q34" s="89"/>
      <c r="R34" s="115" t="s">
        <v>13</v>
      </c>
      <c r="S34" s="52"/>
      <c r="T34" s="222"/>
      <c r="U34" s="94">
        <f t="shared" si="7"/>
        <v>0.1406</v>
      </c>
      <c r="V34" s="91">
        <f t="shared" si="8"/>
        <v>0.14199999999999999</v>
      </c>
    </row>
    <row r="35" spans="1:22" x14ac:dyDescent="0.25">
      <c r="A35" s="128">
        <v>42275</v>
      </c>
      <c r="B35" s="176">
        <v>18.852</v>
      </c>
      <c r="C35" s="173">
        <v>18.952999999999999</v>
      </c>
      <c r="D35" s="38">
        <f t="shared" si="0"/>
        <v>18.902999999999999</v>
      </c>
      <c r="E35" s="39">
        <v>745.97</v>
      </c>
      <c r="F35" s="47">
        <f t="shared" si="1"/>
        <v>0.14101070909999999</v>
      </c>
      <c r="G35" s="52"/>
      <c r="H35" s="56">
        <f t="shared" si="9"/>
        <v>0.14030000000000001</v>
      </c>
      <c r="I35" s="37">
        <f t="shared" si="2"/>
        <v>0.13819999999999999</v>
      </c>
      <c r="J35" s="41" t="str">
        <f t="shared" si="3"/>
        <v/>
      </c>
      <c r="K35" s="37"/>
      <c r="L35" s="55">
        <f t="shared" si="4"/>
        <v>0.14169999999999999</v>
      </c>
      <c r="M35" s="37">
        <f t="shared" si="5"/>
        <v>0.14380000000000001</v>
      </c>
      <c r="N35" s="41" t="str">
        <f t="shared" si="6"/>
        <v/>
      </c>
      <c r="O35" s="52"/>
      <c r="P35" s="54"/>
      <c r="Q35" s="38"/>
      <c r="R35" s="116" t="s">
        <v>13</v>
      </c>
      <c r="S35" s="52"/>
      <c r="T35" s="222"/>
      <c r="U35" s="56">
        <f t="shared" si="7"/>
        <v>0.14030000000000001</v>
      </c>
      <c r="V35" s="47">
        <f t="shared" si="8"/>
        <v>0.14169999999999999</v>
      </c>
    </row>
    <row r="36" spans="1:22" x14ac:dyDescent="0.25">
      <c r="A36" s="86">
        <v>42276</v>
      </c>
      <c r="B36" s="175">
        <v>18.687999999999999</v>
      </c>
      <c r="C36" s="172">
        <v>18.95</v>
      </c>
      <c r="D36" s="89">
        <f t="shared" si="0"/>
        <v>18.818999999999999</v>
      </c>
      <c r="E36" s="92">
        <v>746.07</v>
      </c>
      <c r="F36" s="91">
        <f t="shared" si="1"/>
        <v>0.14040291329999999</v>
      </c>
      <c r="G36" s="52"/>
      <c r="H36" s="94">
        <f t="shared" si="9"/>
        <v>0.13969999999999999</v>
      </c>
      <c r="I36" s="95">
        <f t="shared" si="2"/>
        <v>0.1376</v>
      </c>
      <c r="J36" s="97" t="str">
        <f t="shared" si="3"/>
        <v/>
      </c>
      <c r="K36" s="37"/>
      <c r="L36" s="98">
        <f t="shared" si="4"/>
        <v>0.1411</v>
      </c>
      <c r="M36" s="95">
        <f t="shared" si="5"/>
        <v>0.14319999999999999</v>
      </c>
      <c r="N36" s="97" t="str">
        <f t="shared" si="6"/>
        <v/>
      </c>
      <c r="O36" s="222"/>
      <c r="P36" s="101"/>
      <c r="Q36" s="89"/>
      <c r="R36" s="115" t="s">
        <v>28</v>
      </c>
      <c r="S36" s="52"/>
      <c r="T36" s="222" t="s">
        <v>38</v>
      </c>
      <c r="U36" s="94">
        <f t="shared" si="7"/>
        <v>0.13969999999999999</v>
      </c>
      <c r="V36" s="91">
        <f t="shared" si="8"/>
        <v>0.14319999999999999</v>
      </c>
    </row>
    <row r="37" spans="1:22" ht="15.75" thickBot="1" x14ac:dyDescent="0.3">
      <c r="A37" s="223">
        <v>42277</v>
      </c>
      <c r="B37" s="177">
        <v>18.745000000000001</v>
      </c>
      <c r="C37" s="174">
        <v>19.225000000000001</v>
      </c>
      <c r="D37" s="48">
        <f t="shared" si="0"/>
        <v>18.984999999999999</v>
      </c>
      <c r="E37" s="46">
        <v>745.98</v>
      </c>
      <c r="F37" s="49">
        <f t="shared" si="1"/>
        <v>0.14162430300000001</v>
      </c>
      <c r="G37" s="52"/>
      <c r="H37" s="60">
        <f t="shared" si="9"/>
        <v>0.1409</v>
      </c>
      <c r="I37" s="84">
        <f t="shared" si="2"/>
        <v>0.13880000000000001</v>
      </c>
      <c r="J37" s="42" t="str">
        <f t="shared" si="3"/>
        <v/>
      </c>
      <c r="K37" s="37"/>
      <c r="L37" s="85">
        <f t="shared" si="4"/>
        <v>0.14230000000000001</v>
      </c>
      <c r="M37" s="84">
        <f t="shared" si="5"/>
        <v>0.14449999999999999</v>
      </c>
      <c r="N37" s="42" t="str">
        <f t="shared" si="6"/>
        <v/>
      </c>
      <c r="O37" s="222"/>
      <c r="P37" s="70"/>
      <c r="Q37" s="48"/>
      <c r="R37" s="117" t="s">
        <v>13</v>
      </c>
      <c r="S37" s="52"/>
      <c r="T37" s="222"/>
      <c r="U37" s="60">
        <f t="shared" si="7"/>
        <v>0.1409</v>
      </c>
      <c r="V37" s="49">
        <f t="shared" si="8"/>
        <v>0.14230000000000001</v>
      </c>
    </row>
    <row r="38" spans="1:22" x14ac:dyDescent="0.25">
      <c r="A38" s="65" t="s">
        <v>47</v>
      </c>
      <c r="B38" s="39"/>
      <c r="C38" s="39"/>
      <c r="D38" s="37"/>
      <c r="E38" s="39"/>
      <c r="F38" s="37">
        <f>ROUND(SUM(F8:F37)/30,4)</f>
        <v>0.1439</v>
      </c>
      <c r="G38" s="35"/>
      <c r="H38" s="50"/>
      <c r="I38" s="38"/>
      <c r="J38" s="36"/>
      <c r="K38" s="38"/>
      <c r="L38" s="38"/>
      <c r="M38" s="38"/>
      <c r="N38" s="36"/>
      <c r="O38" s="1"/>
      <c r="P38" s="36"/>
      <c r="Q38" s="36"/>
      <c r="R38" s="35"/>
      <c r="S38" s="35"/>
      <c r="T38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workbookViewId="0">
      <selection activeCell="K5" sqref="K5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7" max="7" width="9.140625" customWidth="1"/>
    <col min="8" max="8" width="12.42578125" customWidth="1"/>
    <col min="9" max="9" width="12.140625" customWidth="1"/>
    <col min="10" max="10" width="13.5703125" customWidth="1"/>
    <col min="11" max="11" width="9.140625" customWidth="1"/>
    <col min="12" max="12" width="12.5703125" customWidth="1"/>
    <col min="13" max="13" width="11.42578125" customWidth="1"/>
    <col min="14" max="14" width="12.42578125" customWidth="1"/>
    <col min="15" max="15" width="9.140625" customWidth="1"/>
    <col min="16" max="16" width="13.42578125" customWidth="1"/>
    <col min="17" max="17" width="14.28515625" customWidth="1"/>
    <col min="18" max="18" width="13.7109375" customWidth="1"/>
    <col min="19" max="19" width="9.140625" customWidth="1"/>
    <col min="20" max="20" width="9.140625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50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242" t="s">
        <v>1</v>
      </c>
      <c r="C6" s="243" t="s">
        <v>2</v>
      </c>
      <c r="D6" s="243" t="s">
        <v>6</v>
      </c>
      <c r="E6" s="243" t="s">
        <v>8</v>
      </c>
      <c r="F6" s="244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245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42217</v>
      </c>
      <c r="B8" s="228">
        <v>20.859000000000002</v>
      </c>
      <c r="C8" s="209">
        <v>20.85</v>
      </c>
      <c r="D8" s="210">
        <f t="shared" ref="D8:D38" si="0">ROUND((B8+C8)/2,3)</f>
        <v>20.855</v>
      </c>
      <c r="E8" s="211">
        <v>746.15</v>
      </c>
      <c r="F8" s="212">
        <f t="shared" ref="F8:F38" si="1">(D8*E8)/100000</f>
        <v>0.15560958250000001</v>
      </c>
      <c r="G8" s="52"/>
      <c r="H8" s="214">
        <f>ROUND(ROUND(D8*0.995,3)*(E8/100000),4)</f>
        <v>0.15479999999999999</v>
      </c>
      <c r="I8" s="215">
        <f t="shared" ref="I8:I38" si="2">ROUND(ROUND(D8*0.98,3)*(E8/100000),4)</f>
        <v>0.1525</v>
      </c>
      <c r="J8" s="216" t="str">
        <f t="shared" ref="J8:J38" si="3">IF(ISNUMBER(P8),ROUND(ROUND(P8,3)*(E8/100000),4),"")</f>
        <v/>
      </c>
      <c r="K8" s="37"/>
      <c r="L8" s="217">
        <f t="shared" ref="L8:L38" si="4">ROUND(ROUND(D8*1.005,3)*(E8/100000),4)</f>
        <v>0.15640000000000001</v>
      </c>
      <c r="M8" s="215">
        <f t="shared" ref="M8:M38" si="5">ROUND(ROUND(D8*1.02,3)*(E8/100000),4)</f>
        <v>0.15870000000000001</v>
      </c>
      <c r="N8" s="218" t="str">
        <f t="shared" ref="N8:N38" si="6">IF(ISNUMBER(Q8),ROUND(ROUND(Q8,3)*(E8/100000),4),"")</f>
        <v/>
      </c>
      <c r="O8" s="52"/>
      <c r="P8" s="219"/>
      <c r="Q8" s="220"/>
      <c r="R8" s="221" t="s">
        <v>13</v>
      </c>
      <c r="S8" s="52"/>
      <c r="T8" s="222"/>
      <c r="U8" s="214">
        <f>IF(R8="Green zone",MIN(H8,J8),IF(T8="Upper",MIN(I8,J8),IF(T8="Lower",MIN(H8,J8))))</f>
        <v>0.15479999999999999</v>
      </c>
      <c r="V8" s="212">
        <f>IF(R8="Green zone",MAX(L8,N8),IF(T8="Upper",MAX(L8,N8),IF(T8="Lower",MAX(M8,N8))))</f>
        <v>0.15640000000000001</v>
      </c>
    </row>
    <row r="9" spans="1:22" x14ac:dyDescent="0.25">
      <c r="A9" s="128">
        <v>42218</v>
      </c>
      <c r="B9" s="176">
        <v>20.86</v>
      </c>
      <c r="C9" s="203">
        <v>20.65</v>
      </c>
      <c r="D9" s="38">
        <f t="shared" si="0"/>
        <v>20.754999999999999</v>
      </c>
      <c r="E9" s="39">
        <v>746.15</v>
      </c>
      <c r="F9" s="47">
        <f>(D9*E9)/100000</f>
        <v>0.15486343249999998</v>
      </c>
      <c r="G9" s="52"/>
      <c r="H9" s="56">
        <f>ROUND(ROUND(D9*0.995,3)*(E9/100000),4)</f>
        <v>0.15409999999999999</v>
      </c>
      <c r="I9" s="37">
        <f t="shared" si="2"/>
        <v>0.15179999999999999</v>
      </c>
      <c r="J9" s="204" t="str">
        <f t="shared" si="3"/>
        <v/>
      </c>
      <c r="K9" s="37"/>
      <c r="L9" s="55">
        <f t="shared" si="4"/>
        <v>0.15559999999999999</v>
      </c>
      <c r="M9" s="37">
        <f t="shared" si="5"/>
        <v>0.158</v>
      </c>
      <c r="N9" s="41" t="str">
        <f t="shared" si="6"/>
        <v/>
      </c>
      <c r="O9" s="222"/>
      <c r="P9" s="227"/>
      <c r="Q9" s="74"/>
      <c r="R9" s="116" t="s">
        <v>13</v>
      </c>
      <c r="S9" s="52"/>
      <c r="T9" s="222"/>
      <c r="U9" s="56">
        <f t="shared" ref="U9:U38" si="7">IF(R9="Green zone",MIN(H9,J9),IF(T9="Upper",MIN(I9,J9),IF(T9="Lower",MIN(H9,J9))))</f>
        <v>0.15409999999999999</v>
      </c>
      <c r="V9" s="47">
        <f t="shared" ref="V9:V38" si="8">IF(R9="Green zone",MAX(L9,N9),IF(T9="Upper",MAX(L9,N9),IF(T9="Lower",MAX(M9,N9))))</f>
        <v>0.15559999999999999</v>
      </c>
    </row>
    <row r="10" spans="1:22" x14ac:dyDescent="0.25">
      <c r="A10" s="86">
        <v>42219</v>
      </c>
      <c r="B10" s="175">
        <v>20.913</v>
      </c>
      <c r="C10" s="172">
        <v>19.859000000000002</v>
      </c>
      <c r="D10" s="89">
        <f t="shared" si="0"/>
        <v>20.385999999999999</v>
      </c>
      <c r="E10" s="92">
        <v>746.15</v>
      </c>
      <c r="F10" s="91">
        <f t="shared" si="1"/>
        <v>0.15211013899999998</v>
      </c>
      <c r="G10" s="52"/>
      <c r="H10" s="94">
        <f t="shared" ref="H10:H38" si="9">ROUND(ROUND(D10*0.995,3)*(E10/100000),4)</f>
        <v>0.15129999999999999</v>
      </c>
      <c r="I10" s="95">
        <f t="shared" si="2"/>
        <v>0.14910000000000001</v>
      </c>
      <c r="J10" s="97">
        <f t="shared" si="3"/>
        <v>0.1479</v>
      </c>
      <c r="K10" s="37"/>
      <c r="L10" s="98">
        <f t="shared" si="4"/>
        <v>0.15290000000000001</v>
      </c>
      <c r="M10" s="95">
        <f t="shared" si="5"/>
        <v>0.1552</v>
      </c>
      <c r="N10" s="97" t="str">
        <f t="shared" si="6"/>
        <v/>
      </c>
      <c r="O10" s="52"/>
      <c r="P10" s="101">
        <v>19.824999999999999</v>
      </c>
      <c r="Q10" s="89"/>
      <c r="R10" s="115" t="s">
        <v>13</v>
      </c>
      <c r="S10" s="52"/>
      <c r="T10" s="222"/>
      <c r="U10" s="94">
        <f t="shared" si="7"/>
        <v>0.1479</v>
      </c>
      <c r="V10" s="91">
        <f t="shared" si="8"/>
        <v>0.15290000000000001</v>
      </c>
    </row>
    <row r="11" spans="1:22" x14ac:dyDescent="0.25">
      <c r="A11" s="128">
        <v>42220</v>
      </c>
      <c r="B11" s="176">
        <v>20.446999999999999</v>
      </c>
      <c r="C11" s="173">
        <v>20.3</v>
      </c>
      <c r="D11" s="38">
        <f t="shared" si="0"/>
        <v>20.373999999999999</v>
      </c>
      <c r="E11" s="39">
        <v>746.16</v>
      </c>
      <c r="F11" s="47">
        <f>(D11*E11)/100000</f>
        <v>0.15202263839999997</v>
      </c>
      <c r="G11" s="52"/>
      <c r="H11" s="56">
        <f>ROUND(ROUND(D11*0.995,3)*(E11/100000),4)</f>
        <v>0.15129999999999999</v>
      </c>
      <c r="I11" s="37">
        <f t="shared" si="2"/>
        <v>0.14899999999999999</v>
      </c>
      <c r="J11" s="41" t="str">
        <f t="shared" si="3"/>
        <v/>
      </c>
      <c r="K11" s="37"/>
      <c r="L11" s="55">
        <f t="shared" si="4"/>
        <v>0.15279999999999999</v>
      </c>
      <c r="M11" s="37">
        <f t="shared" si="5"/>
        <v>0.15509999999999999</v>
      </c>
      <c r="N11" s="41" t="str">
        <f t="shared" si="6"/>
        <v/>
      </c>
      <c r="O11" s="222"/>
      <c r="P11" s="54"/>
      <c r="Q11" s="38"/>
      <c r="R11" s="116" t="s">
        <v>28</v>
      </c>
      <c r="S11" s="52"/>
      <c r="T11" s="222" t="s">
        <v>38</v>
      </c>
      <c r="U11" s="56">
        <f t="shared" si="7"/>
        <v>0.15129999999999999</v>
      </c>
      <c r="V11" s="47">
        <f t="shared" si="8"/>
        <v>0.15509999999999999</v>
      </c>
    </row>
    <row r="12" spans="1:22" x14ac:dyDescent="0.25">
      <c r="A12" s="86">
        <v>42221</v>
      </c>
      <c r="B12" s="175">
        <v>20.405000000000001</v>
      </c>
      <c r="C12" s="172">
        <v>20.652000000000001</v>
      </c>
      <c r="D12" s="89">
        <f t="shared" si="0"/>
        <v>20.529</v>
      </c>
      <c r="E12" s="92">
        <v>746.17</v>
      </c>
      <c r="F12" s="91">
        <f t="shared" si="1"/>
        <v>0.15318123929999999</v>
      </c>
      <c r="G12" s="52"/>
      <c r="H12" s="94">
        <f t="shared" si="9"/>
        <v>0.15240000000000001</v>
      </c>
      <c r="I12" s="95">
        <f t="shared" si="2"/>
        <v>0.15010000000000001</v>
      </c>
      <c r="J12" s="97">
        <f t="shared" si="3"/>
        <v>0.15279999999999999</v>
      </c>
      <c r="K12" s="37"/>
      <c r="L12" s="98">
        <f t="shared" si="4"/>
        <v>0.15390000000000001</v>
      </c>
      <c r="M12" s="95">
        <f t="shared" si="5"/>
        <v>0.15620000000000001</v>
      </c>
      <c r="N12" s="97">
        <f t="shared" si="6"/>
        <v>0.15670000000000001</v>
      </c>
      <c r="O12" s="52"/>
      <c r="P12" s="101">
        <v>20.475000000000001</v>
      </c>
      <c r="Q12" s="89">
        <v>21</v>
      </c>
      <c r="R12" s="115" t="s">
        <v>13</v>
      </c>
      <c r="S12" s="52"/>
      <c r="T12" s="222"/>
      <c r="U12" s="94">
        <f t="shared" si="7"/>
        <v>0.15240000000000001</v>
      </c>
      <c r="V12" s="91">
        <f t="shared" si="8"/>
        <v>0.15670000000000001</v>
      </c>
    </row>
    <row r="13" spans="1:22" x14ac:dyDescent="0.25">
      <c r="A13" s="128">
        <v>42222</v>
      </c>
      <c r="B13" s="176">
        <v>20.306000000000001</v>
      </c>
      <c r="C13" s="173">
        <v>20.321999999999999</v>
      </c>
      <c r="D13" s="38">
        <f t="shared" si="0"/>
        <v>20.314</v>
      </c>
      <c r="E13" s="205">
        <v>746.14</v>
      </c>
      <c r="F13" s="47">
        <f t="shared" si="1"/>
        <v>0.15157087959999999</v>
      </c>
      <c r="G13" s="52"/>
      <c r="H13" s="56">
        <f t="shared" si="9"/>
        <v>0.15079999999999999</v>
      </c>
      <c r="I13" s="37">
        <f t="shared" si="2"/>
        <v>0.14849999999999999</v>
      </c>
      <c r="J13" s="41" t="str">
        <f t="shared" si="3"/>
        <v/>
      </c>
      <c r="K13" s="37"/>
      <c r="L13" s="55">
        <f t="shared" si="4"/>
        <v>0.15229999999999999</v>
      </c>
      <c r="M13" s="37">
        <f t="shared" si="5"/>
        <v>0.15459999999999999</v>
      </c>
      <c r="N13" s="41" t="str">
        <f t="shared" si="6"/>
        <v/>
      </c>
      <c r="O13" s="222"/>
      <c r="P13" s="54"/>
      <c r="Q13" s="38"/>
      <c r="R13" s="116" t="s">
        <v>13</v>
      </c>
      <c r="S13" s="52"/>
      <c r="T13" s="222"/>
      <c r="U13" s="56">
        <f t="shared" si="7"/>
        <v>0.15079999999999999</v>
      </c>
      <c r="V13" s="47">
        <f t="shared" si="8"/>
        <v>0.15229999999999999</v>
      </c>
    </row>
    <row r="14" spans="1:22" x14ac:dyDescent="0.25">
      <c r="A14" s="86">
        <v>42223</v>
      </c>
      <c r="B14" s="175">
        <v>20.503</v>
      </c>
      <c r="C14" s="172">
        <v>20.163</v>
      </c>
      <c r="D14" s="89">
        <f t="shared" si="0"/>
        <v>20.332999999999998</v>
      </c>
      <c r="E14" s="92">
        <v>746.2</v>
      </c>
      <c r="F14" s="91">
        <f t="shared" si="1"/>
        <v>0.151724846</v>
      </c>
      <c r="G14" s="52"/>
      <c r="H14" s="94">
        <f t="shared" si="9"/>
        <v>0.151</v>
      </c>
      <c r="I14" s="95">
        <f t="shared" si="2"/>
        <v>0.1487</v>
      </c>
      <c r="J14" s="97" t="str">
        <f t="shared" si="3"/>
        <v/>
      </c>
      <c r="K14" s="37"/>
      <c r="L14" s="98">
        <f t="shared" si="4"/>
        <v>0.1525</v>
      </c>
      <c r="M14" s="95">
        <f t="shared" si="5"/>
        <v>0.15479999999999999</v>
      </c>
      <c r="N14" s="97" t="str">
        <f t="shared" si="6"/>
        <v/>
      </c>
      <c r="O14" s="52"/>
      <c r="P14" s="101"/>
      <c r="Q14" s="89"/>
      <c r="R14" s="115" t="s">
        <v>13</v>
      </c>
      <c r="S14" s="52"/>
      <c r="T14" s="222"/>
      <c r="U14" s="94">
        <f t="shared" si="7"/>
        <v>0.151</v>
      </c>
      <c r="V14" s="91">
        <f t="shared" si="8"/>
        <v>0.1525</v>
      </c>
    </row>
    <row r="15" spans="1:22" x14ac:dyDescent="0.25">
      <c r="A15" s="128">
        <v>42224</v>
      </c>
      <c r="B15" s="176">
        <v>20.024999999999999</v>
      </c>
      <c r="C15" s="173">
        <v>20.524999999999999</v>
      </c>
      <c r="D15" s="38">
        <f t="shared" si="0"/>
        <v>20.274999999999999</v>
      </c>
      <c r="E15" s="39">
        <f>E14</f>
        <v>746.2</v>
      </c>
      <c r="F15" s="47">
        <f t="shared" si="1"/>
        <v>0.15129205000000001</v>
      </c>
      <c r="G15" s="52"/>
      <c r="H15" s="56">
        <f t="shared" si="9"/>
        <v>0.15049999999999999</v>
      </c>
      <c r="I15" s="37">
        <f t="shared" si="2"/>
        <v>0.14829999999999999</v>
      </c>
      <c r="J15" s="41" t="str">
        <f t="shared" si="3"/>
        <v/>
      </c>
      <c r="K15" s="37"/>
      <c r="L15" s="55">
        <f t="shared" si="4"/>
        <v>0.152</v>
      </c>
      <c r="M15" s="37">
        <f t="shared" si="5"/>
        <v>0.15429999999999999</v>
      </c>
      <c r="N15" s="41" t="str">
        <f t="shared" si="6"/>
        <v/>
      </c>
      <c r="O15" s="222"/>
      <c r="P15" s="54"/>
      <c r="Q15" s="38"/>
      <c r="R15" s="116" t="s">
        <v>13</v>
      </c>
      <c r="S15" s="52"/>
      <c r="T15" s="222"/>
      <c r="U15" s="56">
        <f t="shared" si="7"/>
        <v>0.15049999999999999</v>
      </c>
      <c r="V15" s="47">
        <f t="shared" si="8"/>
        <v>0.152</v>
      </c>
    </row>
    <row r="16" spans="1:22" x14ac:dyDescent="0.25">
      <c r="A16" s="86">
        <v>42225</v>
      </c>
      <c r="B16" s="175">
        <v>20.015999999999998</v>
      </c>
      <c r="C16" s="172">
        <v>20.05</v>
      </c>
      <c r="D16" s="89">
        <f t="shared" si="0"/>
        <v>20.033000000000001</v>
      </c>
      <c r="E16" s="92">
        <f>E15</f>
        <v>746.2</v>
      </c>
      <c r="F16" s="91">
        <f t="shared" si="1"/>
        <v>0.14948624600000002</v>
      </c>
      <c r="G16" s="52"/>
      <c r="H16" s="94">
        <f t="shared" si="9"/>
        <v>0.1487</v>
      </c>
      <c r="I16" s="95">
        <f t="shared" si="2"/>
        <v>0.14649999999999999</v>
      </c>
      <c r="J16" s="97" t="str">
        <f t="shared" si="3"/>
        <v/>
      </c>
      <c r="K16" s="37"/>
      <c r="L16" s="98">
        <f t="shared" si="4"/>
        <v>0.1502</v>
      </c>
      <c r="M16" s="95">
        <f t="shared" si="5"/>
        <v>0.1525</v>
      </c>
      <c r="N16" s="97" t="str">
        <f t="shared" si="6"/>
        <v/>
      </c>
      <c r="O16" s="52"/>
      <c r="P16" s="101"/>
      <c r="Q16" s="89"/>
      <c r="R16" s="115" t="s">
        <v>13</v>
      </c>
      <c r="S16" s="52"/>
      <c r="T16" s="222"/>
      <c r="U16" s="94">
        <f t="shared" si="7"/>
        <v>0.1487</v>
      </c>
      <c r="V16" s="91">
        <f t="shared" si="8"/>
        <v>0.1502</v>
      </c>
    </row>
    <row r="17" spans="1:22" x14ac:dyDescent="0.25">
      <c r="A17" s="128">
        <v>42226</v>
      </c>
      <c r="B17" s="176">
        <v>20.097000000000001</v>
      </c>
      <c r="C17" s="173">
        <v>20</v>
      </c>
      <c r="D17" s="38">
        <f t="shared" si="0"/>
        <v>20.048999999999999</v>
      </c>
      <c r="E17" s="39">
        <v>746.19</v>
      </c>
      <c r="F17" s="47">
        <f t="shared" si="1"/>
        <v>0.14960363309999999</v>
      </c>
      <c r="G17" s="52"/>
      <c r="H17" s="56">
        <f t="shared" si="9"/>
        <v>0.1489</v>
      </c>
      <c r="I17" s="37">
        <f t="shared" si="2"/>
        <v>0.14660000000000001</v>
      </c>
      <c r="J17" s="41" t="str">
        <f t="shared" si="3"/>
        <v/>
      </c>
      <c r="K17" s="37"/>
      <c r="L17" s="55">
        <f t="shared" si="4"/>
        <v>0.15029999999999999</v>
      </c>
      <c r="M17" s="37">
        <f t="shared" si="5"/>
        <v>0.15260000000000001</v>
      </c>
      <c r="N17" s="41" t="str">
        <f t="shared" si="6"/>
        <v/>
      </c>
      <c r="O17" s="222"/>
      <c r="P17" s="54"/>
      <c r="Q17" s="38"/>
      <c r="R17" s="116" t="s">
        <v>13</v>
      </c>
      <c r="S17" s="52"/>
      <c r="T17" s="222"/>
      <c r="U17" s="56">
        <f t="shared" si="7"/>
        <v>0.1489</v>
      </c>
      <c r="V17" s="47">
        <f t="shared" si="8"/>
        <v>0.15029999999999999</v>
      </c>
    </row>
    <row r="18" spans="1:22" x14ac:dyDescent="0.25">
      <c r="A18" s="86">
        <v>42227</v>
      </c>
      <c r="B18" s="175">
        <v>20.094999999999999</v>
      </c>
      <c r="C18" s="172">
        <v>20.100000000000001</v>
      </c>
      <c r="D18" s="89">
        <f t="shared" si="0"/>
        <v>20.097999999999999</v>
      </c>
      <c r="E18" s="92">
        <v>746.23</v>
      </c>
      <c r="F18" s="91">
        <f t="shared" si="1"/>
        <v>0.14997730540000001</v>
      </c>
      <c r="G18" s="52"/>
      <c r="H18" s="94">
        <f t="shared" si="9"/>
        <v>0.1492</v>
      </c>
      <c r="I18" s="95">
        <f t="shared" si="2"/>
        <v>0.14699999999999999</v>
      </c>
      <c r="J18" s="97" t="str">
        <f t="shared" si="3"/>
        <v/>
      </c>
      <c r="K18" s="37"/>
      <c r="L18" s="98">
        <f t="shared" si="4"/>
        <v>0.1507</v>
      </c>
      <c r="M18" s="95">
        <f t="shared" si="5"/>
        <v>0.153</v>
      </c>
      <c r="N18" s="97" t="str">
        <f t="shared" si="6"/>
        <v/>
      </c>
      <c r="O18" s="52"/>
      <c r="P18" s="101"/>
      <c r="Q18" s="89"/>
      <c r="R18" s="115" t="s">
        <v>13</v>
      </c>
      <c r="S18" s="52"/>
      <c r="T18" s="222"/>
      <c r="U18" s="94">
        <f t="shared" si="7"/>
        <v>0.1492</v>
      </c>
      <c r="V18" s="91">
        <f t="shared" si="8"/>
        <v>0.1507</v>
      </c>
    </row>
    <row r="19" spans="1:22" x14ac:dyDescent="0.25">
      <c r="A19" s="128">
        <v>42228</v>
      </c>
      <c r="B19" s="176">
        <v>20.234999999999999</v>
      </c>
      <c r="C19" s="173">
        <v>20.675000000000001</v>
      </c>
      <c r="D19" s="38">
        <f t="shared" si="0"/>
        <v>20.454999999999998</v>
      </c>
      <c r="E19" s="39">
        <v>746.24</v>
      </c>
      <c r="F19" s="47">
        <f t="shared" si="1"/>
        <v>0.15264339199999999</v>
      </c>
      <c r="G19" s="52"/>
      <c r="H19" s="56">
        <f t="shared" si="9"/>
        <v>0.15190000000000001</v>
      </c>
      <c r="I19" s="37">
        <f t="shared" si="2"/>
        <v>0.14960000000000001</v>
      </c>
      <c r="J19" s="41" t="str">
        <f t="shared" si="3"/>
        <v/>
      </c>
      <c r="K19" s="37"/>
      <c r="L19" s="55">
        <f t="shared" si="4"/>
        <v>0.15340000000000001</v>
      </c>
      <c r="M19" s="37">
        <f t="shared" si="5"/>
        <v>0.15570000000000001</v>
      </c>
      <c r="N19" s="41" t="str">
        <f t="shared" si="6"/>
        <v/>
      </c>
      <c r="O19" s="222"/>
      <c r="P19" s="54"/>
      <c r="Q19" s="38"/>
      <c r="R19" s="116" t="s">
        <v>13</v>
      </c>
      <c r="S19" s="52"/>
      <c r="T19" s="222"/>
      <c r="U19" s="56">
        <f t="shared" si="7"/>
        <v>0.15190000000000001</v>
      </c>
      <c r="V19" s="47">
        <f t="shared" si="8"/>
        <v>0.15340000000000001</v>
      </c>
    </row>
    <row r="20" spans="1:22" x14ac:dyDescent="0.25">
      <c r="A20" s="86">
        <v>42229</v>
      </c>
      <c r="B20" s="175">
        <v>20.033999999999999</v>
      </c>
      <c r="C20" s="172">
        <v>20.562999999999999</v>
      </c>
      <c r="D20" s="89">
        <f t="shared" si="0"/>
        <v>20.298999999999999</v>
      </c>
      <c r="E20" s="92">
        <v>746.31</v>
      </c>
      <c r="F20" s="91">
        <f t="shared" si="1"/>
        <v>0.15149346689999998</v>
      </c>
      <c r="G20" s="52"/>
      <c r="H20" s="94">
        <f t="shared" si="9"/>
        <v>0.1507</v>
      </c>
      <c r="I20" s="95">
        <f t="shared" si="2"/>
        <v>0.14849999999999999</v>
      </c>
      <c r="J20" s="97" t="str">
        <f t="shared" si="3"/>
        <v/>
      </c>
      <c r="K20" s="37"/>
      <c r="L20" s="98">
        <f t="shared" si="4"/>
        <v>0.1522</v>
      </c>
      <c r="M20" s="95">
        <f t="shared" si="5"/>
        <v>0.1545</v>
      </c>
      <c r="N20" s="97" t="str">
        <f t="shared" si="6"/>
        <v/>
      </c>
      <c r="O20" s="52"/>
      <c r="P20" s="101"/>
      <c r="Q20" s="89"/>
      <c r="R20" s="115" t="s">
        <v>13</v>
      </c>
      <c r="S20" s="52"/>
      <c r="T20" s="222"/>
      <c r="U20" s="94">
        <f t="shared" si="7"/>
        <v>0.1507</v>
      </c>
      <c r="V20" s="91">
        <f t="shared" si="8"/>
        <v>0.1522</v>
      </c>
    </row>
    <row r="21" spans="1:22" x14ac:dyDescent="0.25">
      <c r="A21" s="128">
        <v>42230</v>
      </c>
      <c r="B21" s="176">
        <v>19.872</v>
      </c>
      <c r="C21" s="173">
        <v>19.7</v>
      </c>
      <c r="D21" s="38">
        <f t="shared" si="0"/>
        <v>19.786000000000001</v>
      </c>
      <c r="E21" s="39">
        <v>746.33</v>
      </c>
      <c r="F21" s="47">
        <f t="shared" si="1"/>
        <v>0.14766885380000003</v>
      </c>
      <c r="G21" s="52"/>
      <c r="H21" s="56">
        <f t="shared" si="9"/>
        <v>0.1469</v>
      </c>
      <c r="I21" s="37">
        <f t="shared" si="2"/>
        <v>0.1447</v>
      </c>
      <c r="J21" s="41" t="str">
        <f t="shared" si="3"/>
        <v/>
      </c>
      <c r="K21" s="37"/>
      <c r="L21" s="55">
        <f t="shared" si="4"/>
        <v>0.1484</v>
      </c>
      <c r="M21" s="37">
        <f t="shared" si="5"/>
        <v>0.15060000000000001</v>
      </c>
      <c r="N21" s="41" t="str">
        <f t="shared" si="6"/>
        <v/>
      </c>
      <c r="O21" s="222"/>
      <c r="P21" s="54"/>
      <c r="Q21" s="38"/>
      <c r="R21" s="116" t="s">
        <v>13</v>
      </c>
      <c r="S21" s="52"/>
      <c r="T21" s="222"/>
      <c r="U21" s="56">
        <f t="shared" si="7"/>
        <v>0.1469</v>
      </c>
      <c r="V21" s="47">
        <f t="shared" si="8"/>
        <v>0.1484</v>
      </c>
    </row>
    <row r="22" spans="1:22" x14ac:dyDescent="0.25">
      <c r="A22" s="86">
        <v>42231</v>
      </c>
      <c r="B22" s="175">
        <v>19.635999999999999</v>
      </c>
      <c r="C22" s="172">
        <v>20.149999999999999</v>
      </c>
      <c r="D22" s="89">
        <f t="shared" si="0"/>
        <v>19.893000000000001</v>
      </c>
      <c r="E22" s="92">
        <f>E21</f>
        <v>746.33</v>
      </c>
      <c r="F22" s="91">
        <f t="shared" si="1"/>
        <v>0.1484674269</v>
      </c>
      <c r="G22" s="52"/>
      <c r="H22" s="94">
        <f t="shared" si="9"/>
        <v>0.1477</v>
      </c>
      <c r="I22" s="95">
        <f t="shared" si="2"/>
        <v>0.14549999999999999</v>
      </c>
      <c r="J22" s="97" t="str">
        <f t="shared" si="3"/>
        <v/>
      </c>
      <c r="K22" s="37"/>
      <c r="L22" s="98">
        <f t="shared" si="4"/>
        <v>0.1492</v>
      </c>
      <c r="M22" s="95">
        <f t="shared" si="5"/>
        <v>0.15140000000000001</v>
      </c>
      <c r="N22" s="97" t="str">
        <f t="shared" si="6"/>
        <v/>
      </c>
      <c r="O22" s="52"/>
      <c r="P22" s="101"/>
      <c r="Q22" s="89"/>
      <c r="R22" s="115" t="s">
        <v>13</v>
      </c>
      <c r="S22" s="52"/>
      <c r="T22" s="222"/>
      <c r="U22" s="94">
        <f t="shared" si="7"/>
        <v>0.1477</v>
      </c>
      <c r="V22" s="91">
        <f t="shared" si="8"/>
        <v>0.1492</v>
      </c>
    </row>
    <row r="23" spans="1:22" x14ac:dyDescent="0.25">
      <c r="A23" s="128">
        <v>42232</v>
      </c>
      <c r="B23" s="176">
        <v>19.635000000000002</v>
      </c>
      <c r="C23" s="173">
        <v>19.899999999999999</v>
      </c>
      <c r="D23" s="38">
        <f t="shared" si="0"/>
        <v>19.768000000000001</v>
      </c>
      <c r="E23" s="39">
        <f>E22</f>
        <v>746.33</v>
      </c>
      <c r="F23" s="47">
        <f t="shared" si="1"/>
        <v>0.14753451440000001</v>
      </c>
      <c r="G23" s="52"/>
      <c r="H23" s="56">
        <f t="shared" si="9"/>
        <v>0.14680000000000001</v>
      </c>
      <c r="I23" s="37">
        <f t="shared" si="2"/>
        <v>0.14460000000000001</v>
      </c>
      <c r="J23" s="41" t="str">
        <f t="shared" si="3"/>
        <v/>
      </c>
      <c r="K23" s="37"/>
      <c r="L23" s="55">
        <f t="shared" si="4"/>
        <v>0.14829999999999999</v>
      </c>
      <c r="M23" s="37">
        <f t="shared" si="5"/>
        <v>0.15049999999999999</v>
      </c>
      <c r="N23" s="41" t="str">
        <f t="shared" si="6"/>
        <v/>
      </c>
      <c r="O23" s="222"/>
      <c r="P23" s="54"/>
      <c r="Q23" s="38"/>
      <c r="R23" s="116" t="s">
        <v>13</v>
      </c>
      <c r="S23" s="52"/>
      <c r="T23" s="222"/>
      <c r="U23" s="56">
        <f t="shared" si="7"/>
        <v>0.14680000000000001</v>
      </c>
      <c r="V23" s="47">
        <f t="shared" si="8"/>
        <v>0.14829999999999999</v>
      </c>
    </row>
    <row r="24" spans="1:22" x14ac:dyDescent="0.25">
      <c r="A24" s="86">
        <v>42233</v>
      </c>
      <c r="B24" s="175">
        <v>19.722999999999999</v>
      </c>
      <c r="C24" s="172">
        <v>19.812999999999999</v>
      </c>
      <c r="D24" s="89">
        <f t="shared" si="0"/>
        <v>19.768000000000001</v>
      </c>
      <c r="E24" s="92">
        <v>746.33</v>
      </c>
      <c r="F24" s="91">
        <f t="shared" si="1"/>
        <v>0.14753451440000001</v>
      </c>
      <c r="G24" s="52"/>
      <c r="H24" s="94">
        <f t="shared" si="9"/>
        <v>0.14680000000000001</v>
      </c>
      <c r="I24" s="95">
        <f t="shared" si="2"/>
        <v>0.14460000000000001</v>
      </c>
      <c r="J24" s="97" t="str">
        <f t="shared" si="3"/>
        <v/>
      </c>
      <c r="K24" s="37"/>
      <c r="L24" s="98">
        <f t="shared" si="4"/>
        <v>0.14829999999999999</v>
      </c>
      <c r="M24" s="95">
        <f t="shared" si="5"/>
        <v>0.15049999999999999</v>
      </c>
      <c r="N24" s="97" t="str">
        <f t="shared" si="6"/>
        <v/>
      </c>
      <c r="O24" s="52"/>
      <c r="P24" s="101"/>
      <c r="Q24" s="89"/>
      <c r="R24" s="115" t="s">
        <v>13</v>
      </c>
      <c r="S24" s="52"/>
      <c r="T24" s="222"/>
      <c r="U24" s="94">
        <f t="shared" si="7"/>
        <v>0.14680000000000001</v>
      </c>
      <c r="V24" s="91">
        <f t="shared" si="8"/>
        <v>0.14829999999999999</v>
      </c>
    </row>
    <row r="25" spans="1:22" x14ac:dyDescent="0.25">
      <c r="A25" s="128">
        <v>42234</v>
      </c>
      <c r="B25" s="176">
        <v>19.638999999999999</v>
      </c>
      <c r="C25" s="173">
        <v>20.25</v>
      </c>
      <c r="D25" s="38">
        <f t="shared" si="0"/>
        <v>19.945</v>
      </c>
      <c r="E25" s="39">
        <v>746.33</v>
      </c>
      <c r="F25" s="47">
        <f t="shared" si="1"/>
        <v>0.14885551850000001</v>
      </c>
      <c r="G25" s="52"/>
      <c r="H25" s="56">
        <f t="shared" si="9"/>
        <v>0.14810000000000001</v>
      </c>
      <c r="I25" s="37">
        <f t="shared" si="2"/>
        <v>0.1459</v>
      </c>
      <c r="J25" s="41" t="str">
        <f t="shared" si="3"/>
        <v/>
      </c>
      <c r="K25" s="37"/>
      <c r="L25" s="55">
        <f t="shared" si="4"/>
        <v>0.14960000000000001</v>
      </c>
      <c r="M25" s="37">
        <f t="shared" si="5"/>
        <v>0.15179999999999999</v>
      </c>
      <c r="N25" s="41" t="str">
        <f t="shared" si="6"/>
        <v/>
      </c>
      <c r="O25" s="222"/>
      <c r="P25" s="54"/>
      <c r="Q25" s="225"/>
      <c r="R25" s="226" t="s">
        <v>13</v>
      </c>
      <c r="S25" s="224"/>
      <c r="T25" s="222"/>
      <c r="U25" s="56">
        <f t="shared" si="7"/>
        <v>0.14810000000000001</v>
      </c>
      <c r="V25" s="47">
        <f t="shared" si="8"/>
        <v>0.14960000000000001</v>
      </c>
    </row>
    <row r="26" spans="1:22" x14ac:dyDescent="0.25">
      <c r="A26" s="86">
        <v>42235</v>
      </c>
      <c r="B26" s="175">
        <v>19.670999999999999</v>
      </c>
      <c r="C26" s="172">
        <v>19.7</v>
      </c>
      <c r="D26" s="89">
        <f t="shared" si="0"/>
        <v>19.686</v>
      </c>
      <c r="E26" s="92">
        <v>746.33</v>
      </c>
      <c r="F26" s="91">
        <f t="shared" si="1"/>
        <v>0.14692252380000001</v>
      </c>
      <c r="G26" s="52"/>
      <c r="H26" s="94">
        <f t="shared" si="9"/>
        <v>0.1462</v>
      </c>
      <c r="I26" s="95">
        <f t="shared" si="2"/>
        <v>0.14399999999999999</v>
      </c>
      <c r="J26" s="97" t="str">
        <f t="shared" si="3"/>
        <v/>
      </c>
      <c r="K26" s="37"/>
      <c r="L26" s="98">
        <f t="shared" si="4"/>
        <v>0.1477</v>
      </c>
      <c r="M26" s="95">
        <f t="shared" si="5"/>
        <v>0.14990000000000001</v>
      </c>
      <c r="N26" s="97" t="str">
        <f t="shared" si="6"/>
        <v/>
      </c>
      <c r="O26" s="52"/>
      <c r="P26" s="101"/>
      <c r="Q26" s="89"/>
      <c r="R26" s="115" t="s">
        <v>13</v>
      </c>
      <c r="S26" s="52"/>
      <c r="T26" s="222"/>
      <c r="U26" s="94">
        <f t="shared" si="7"/>
        <v>0.1462</v>
      </c>
      <c r="V26" s="91">
        <f t="shared" si="8"/>
        <v>0.1477</v>
      </c>
    </row>
    <row r="27" spans="1:22" x14ac:dyDescent="0.25">
      <c r="A27" s="128">
        <v>42236</v>
      </c>
      <c r="B27" s="176">
        <v>19.498000000000001</v>
      </c>
      <c r="C27" s="173">
        <v>19.274999999999999</v>
      </c>
      <c r="D27" s="38">
        <f t="shared" si="0"/>
        <v>19.387</v>
      </c>
      <c r="E27" s="39">
        <v>746.27</v>
      </c>
      <c r="F27" s="47">
        <f t="shared" si="1"/>
        <v>0.1446793649</v>
      </c>
      <c r="G27" s="52"/>
      <c r="H27" s="56">
        <f t="shared" si="9"/>
        <v>0.14399999999999999</v>
      </c>
      <c r="I27" s="37">
        <f t="shared" si="2"/>
        <v>0.14180000000000001</v>
      </c>
      <c r="J27" s="41" t="str">
        <f t="shared" si="3"/>
        <v/>
      </c>
      <c r="K27" s="37"/>
      <c r="L27" s="55">
        <f t="shared" si="4"/>
        <v>0.1454</v>
      </c>
      <c r="M27" s="37">
        <f t="shared" si="5"/>
        <v>0.14760000000000001</v>
      </c>
      <c r="N27" s="41" t="str">
        <f t="shared" si="6"/>
        <v/>
      </c>
      <c r="O27" s="222"/>
      <c r="P27" s="54"/>
      <c r="Q27" s="38"/>
      <c r="R27" s="116" t="s">
        <v>13</v>
      </c>
      <c r="S27" s="52"/>
      <c r="T27" s="222"/>
      <c r="U27" s="56">
        <f t="shared" si="7"/>
        <v>0.14399999999999999</v>
      </c>
      <c r="V27" s="47">
        <f t="shared" si="8"/>
        <v>0.1454</v>
      </c>
    </row>
    <row r="28" spans="1:22" x14ac:dyDescent="0.25">
      <c r="A28" s="86">
        <v>42237</v>
      </c>
      <c r="B28" s="175">
        <v>19.227</v>
      </c>
      <c r="C28" s="172">
        <v>18.75</v>
      </c>
      <c r="D28" s="89">
        <f t="shared" si="0"/>
        <v>18.989000000000001</v>
      </c>
      <c r="E28" s="92">
        <v>746.29</v>
      </c>
      <c r="F28" s="91">
        <f t="shared" si="1"/>
        <v>0.14171300810000001</v>
      </c>
      <c r="G28" s="52"/>
      <c r="H28" s="94">
        <f t="shared" si="9"/>
        <v>0.14099999999999999</v>
      </c>
      <c r="I28" s="95">
        <f t="shared" si="2"/>
        <v>0.1389</v>
      </c>
      <c r="J28" s="97" t="str">
        <f t="shared" si="3"/>
        <v/>
      </c>
      <c r="K28" s="37"/>
      <c r="L28" s="98">
        <f t="shared" si="4"/>
        <v>0.1424</v>
      </c>
      <c r="M28" s="95">
        <f t="shared" si="5"/>
        <v>0.14449999999999999</v>
      </c>
      <c r="N28" s="97" t="str">
        <f t="shared" si="6"/>
        <v/>
      </c>
      <c r="O28" s="52"/>
      <c r="P28" s="101"/>
      <c r="Q28" s="89"/>
      <c r="R28" s="115" t="s">
        <v>13</v>
      </c>
      <c r="S28" s="52"/>
      <c r="T28" s="222"/>
      <c r="U28" s="94">
        <f t="shared" si="7"/>
        <v>0.14099999999999999</v>
      </c>
      <c r="V28" s="91">
        <f t="shared" si="8"/>
        <v>0.1424</v>
      </c>
    </row>
    <row r="29" spans="1:22" x14ac:dyDescent="0.25">
      <c r="A29" s="128">
        <v>42238</v>
      </c>
      <c r="B29" s="176">
        <v>19.134</v>
      </c>
      <c r="C29" s="173">
        <v>19.625</v>
      </c>
      <c r="D29" s="38">
        <f t="shared" si="0"/>
        <v>19.38</v>
      </c>
      <c r="E29" s="39">
        <f>E28</f>
        <v>746.29</v>
      </c>
      <c r="F29" s="47">
        <f t="shared" si="1"/>
        <v>0.14463100199999998</v>
      </c>
      <c r="G29" s="52"/>
      <c r="H29" s="56">
        <f t="shared" si="9"/>
        <v>0.1439</v>
      </c>
      <c r="I29" s="37">
        <f t="shared" si="2"/>
        <v>0.14169999999999999</v>
      </c>
      <c r="J29" s="41" t="str">
        <f t="shared" si="3"/>
        <v/>
      </c>
      <c r="K29" s="37"/>
      <c r="L29" s="55">
        <f t="shared" si="4"/>
        <v>0.1454</v>
      </c>
      <c r="M29" s="37">
        <f t="shared" si="5"/>
        <v>0.14749999999999999</v>
      </c>
      <c r="N29" s="41" t="str">
        <f t="shared" si="6"/>
        <v/>
      </c>
      <c r="O29" s="222"/>
      <c r="P29" s="54"/>
      <c r="Q29" s="38"/>
      <c r="R29" s="116" t="s">
        <v>13</v>
      </c>
      <c r="S29" s="52"/>
      <c r="T29" s="222"/>
      <c r="U29" s="56">
        <f t="shared" si="7"/>
        <v>0.1439</v>
      </c>
      <c r="V29" s="47">
        <f t="shared" si="8"/>
        <v>0.1454</v>
      </c>
    </row>
    <row r="30" spans="1:22" x14ac:dyDescent="0.25">
      <c r="A30" s="86">
        <v>42239</v>
      </c>
      <c r="B30" s="175">
        <v>19.135000000000002</v>
      </c>
      <c r="C30" s="172">
        <v>19.625</v>
      </c>
      <c r="D30" s="89">
        <f t="shared" si="0"/>
        <v>19.38</v>
      </c>
      <c r="E30" s="92">
        <f>E29</f>
        <v>746.29</v>
      </c>
      <c r="F30" s="91">
        <f t="shared" si="1"/>
        <v>0.14463100199999998</v>
      </c>
      <c r="G30" s="52"/>
      <c r="H30" s="94">
        <f t="shared" si="9"/>
        <v>0.1439</v>
      </c>
      <c r="I30" s="95">
        <f t="shared" si="2"/>
        <v>0.14169999999999999</v>
      </c>
      <c r="J30" s="97" t="str">
        <f t="shared" si="3"/>
        <v/>
      </c>
      <c r="K30" s="37"/>
      <c r="L30" s="98">
        <f t="shared" si="4"/>
        <v>0.1454</v>
      </c>
      <c r="M30" s="95">
        <f t="shared" si="5"/>
        <v>0.14749999999999999</v>
      </c>
      <c r="N30" s="97" t="str">
        <f t="shared" si="6"/>
        <v/>
      </c>
      <c r="O30" s="52"/>
      <c r="P30" s="101"/>
      <c r="Q30" s="89"/>
      <c r="R30" s="115" t="s">
        <v>13</v>
      </c>
      <c r="S30" s="52"/>
      <c r="T30" s="222"/>
      <c r="U30" s="94">
        <f t="shared" si="7"/>
        <v>0.1439</v>
      </c>
      <c r="V30" s="91">
        <f t="shared" si="8"/>
        <v>0.1454</v>
      </c>
    </row>
    <row r="31" spans="1:22" x14ac:dyDescent="0.25">
      <c r="A31" s="128">
        <v>42240</v>
      </c>
      <c r="B31" s="176">
        <v>19.228000000000002</v>
      </c>
      <c r="C31" s="173">
        <v>19.074999999999999</v>
      </c>
      <c r="D31" s="38">
        <f t="shared" si="0"/>
        <v>19.152000000000001</v>
      </c>
      <c r="E31" s="39">
        <v>746.33</v>
      </c>
      <c r="F31" s="47">
        <f t="shared" si="1"/>
        <v>0.14293712160000002</v>
      </c>
      <c r="G31" s="52"/>
      <c r="H31" s="56">
        <f t="shared" si="9"/>
        <v>0.14219999999999999</v>
      </c>
      <c r="I31" s="37">
        <f t="shared" si="2"/>
        <v>0.1401</v>
      </c>
      <c r="J31" s="41" t="str">
        <f t="shared" si="3"/>
        <v/>
      </c>
      <c r="K31" s="37"/>
      <c r="L31" s="55">
        <f t="shared" si="4"/>
        <v>0.14369999999999999</v>
      </c>
      <c r="M31" s="37">
        <f t="shared" si="5"/>
        <v>0.14580000000000001</v>
      </c>
      <c r="N31" s="41" t="str">
        <f t="shared" si="6"/>
        <v/>
      </c>
      <c r="O31" s="222"/>
      <c r="P31" s="54"/>
      <c r="Q31" s="38"/>
      <c r="R31" s="116" t="s">
        <v>13</v>
      </c>
      <c r="S31" s="52"/>
      <c r="T31" s="222"/>
      <c r="U31" s="56">
        <f t="shared" si="7"/>
        <v>0.14219999999999999</v>
      </c>
      <c r="V31" s="47">
        <f t="shared" si="8"/>
        <v>0.14369999999999999</v>
      </c>
    </row>
    <row r="32" spans="1:22" x14ac:dyDescent="0.25">
      <c r="A32" s="86">
        <v>42241</v>
      </c>
      <c r="B32" s="175">
        <v>18.823</v>
      </c>
      <c r="C32" s="172">
        <v>19.649999999999999</v>
      </c>
      <c r="D32" s="89">
        <f t="shared" si="0"/>
        <v>19.236999999999998</v>
      </c>
      <c r="E32" s="92">
        <v>746.35</v>
      </c>
      <c r="F32" s="91">
        <f t="shared" si="1"/>
        <v>0.1435753495</v>
      </c>
      <c r="G32" s="52"/>
      <c r="H32" s="94">
        <f t="shared" si="9"/>
        <v>0.1429</v>
      </c>
      <c r="I32" s="95">
        <f t="shared" si="2"/>
        <v>0.14069999999999999</v>
      </c>
      <c r="J32" s="97" t="str">
        <f t="shared" si="3"/>
        <v/>
      </c>
      <c r="K32" s="37"/>
      <c r="L32" s="98">
        <f t="shared" si="4"/>
        <v>0.14430000000000001</v>
      </c>
      <c r="M32" s="95">
        <f t="shared" si="5"/>
        <v>0.1464</v>
      </c>
      <c r="N32" s="97" t="str">
        <f t="shared" si="6"/>
        <v/>
      </c>
      <c r="O32" s="52"/>
      <c r="P32" s="101"/>
      <c r="Q32" s="89"/>
      <c r="R32" s="115" t="s">
        <v>13</v>
      </c>
      <c r="S32" s="52"/>
      <c r="T32" s="222"/>
      <c r="U32" s="94">
        <f t="shared" si="7"/>
        <v>0.1429</v>
      </c>
      <c r="V32" s="91">
        <f t="shared" si="8"/>
        <v>0.14430000000000001</v>
      </c>
    </row>
    <row r="33" spans="1:22" x14ac:dyDescent="0.25">
      <c r="A33" s="128">
        <v>42242</v>
      </c>
      <c r="B33" s="176">
        <v>19.094999999999999</v>
      </c>
      <c r="C33" s="173">
        <v>18.817</v>
      </c>
      <c r="D33" s="38">
        <f t="shared" si="0"/>
        <v>18.956</v>
      </c>
      <c r="E33" s="39">
        <v>746.37</v>
      </c>
      <c r="F33" s="47">
        <f t="shared" si="1"/>
        <v>0.14148189720000001</v>
      </c>
      <c r="G33" s="52"/>
      <c r="H33" s="56">
        <f t="shared" si="9"/>
        <v>0.14080000000000001</v>
      </c>
      <c r="I33" s="37">
        <f t="shared" si="2"/>
        <v>0.13869999999999999</v>
      </c>
      <c r="J33" s="41" t="str">
        <f t="shared" si="3"/>
        <v/>
      </c>
      <c r="K33" s="37"/>
      <c r="L33" s="55">
        <f t="shared" si="4"/>
        <v>0.14219999999999999</v>
      </c>
      <c r="M33" s="37">
        <f t="shared" si="5"/>
        <v>0.14430000000000001</v>
      </c>
      <c r="N33" s="41" t="str">
        <f t="shared" si="6"/>
        <v/>
      </c>
      <c r="O33" s="52"/>
      <c r="P33" s="54"/>
      <c r="Q33" s="38"/>
      <c r="R33" s="116" t="s">
        <v>13</v>
      </c>
      <c r="S33" s="52"/>
      <c r="T33" s="222"/>
      <c r="U33" s="56">
        <f t="shared" si="7"/>
        <v>0.14080000000000001</v>
      </c>
      <c r="V33" s="47">
        <f t="shared" si="8"/>
        <v>0.14219999999999999</v>
      </c>
    </row>
    <row r="34" spans="1:22" x14ac:dyDescent="0.25">
      <c r="A34" s="86">
        <v>42243</v>
      </c>
      <c r="B34" s="175">
        <v>18.869</v>
      </c>
      <c r="C34" s="172">
        <v>19.024999999999999</v>
      </c>
      <c r="D34" s="89">
        <f t="shared" si="0"/>
        <v>18.946999999999999</v>
      </c>
      <c r="E34" s="92">
        <v>746.27</v>
      </c>
      <c r="F34" s="91">
        <f t="shared" si="1"/>
        <v>0.14139577689999999</v>
      </c>
      <c r="G34" s="52"/>
      <c r="H34" s="94">
        <f t="shared" si="9"/>
        <v>0.14069999999999999</v>
      </c>
      <c r="I34" s="95">
        <f t="shared" si="2"/>
        <v>0.1386</v>
      </c>
      <c r="J34" s="97" t="str">
        <f t="shared" si="3"/>
        <v/>
      </c>
      <c r="K34" s="37"/>
      <c r="L34" s="98">
        <f t="shared" si="4"/>
        <v>0.1421</v>
      </c>
      <c r="M34" s="95">
        <f t="shared" si="5"/>
        <v>0.14419999999999999</v>
      </c>
      <c r="N34" s="97" t="str">
        <f t="shared" si="6"/>
        <v/>
      </c>
      <c r="O34" s="52"/>
      <c r="P34" s="101"/>
      <c r="Q34" s="89"/>
      <c r="R34" s="115" t="s">
        <v>13</v>
      </c>
      <c r="S34" s="52"/>
      <c r="T34" s="222"/>
      <c r="U34" s="94">
        <f t="shared" si="7"/>
        <v>0.14069999999999999</v>
      </c>
      <c r="V34" s="91">
        <f t="shared" si="8"/>
        <v>0.1421</v>
      </c>
    </row>
    <row r="35" spans="1:22" x14ac:dyDescent="0.25">
      <c r="A35" s="128">
        <v>42244</v>
      </c>
      <c r="B35" s="176">
        <v>19.097999999999999</v>
      </c>
      <c r="C35" s="173">
        <v>19.524999999999999</v>
      </c>
      <c r="D35" s="38">
        <f t="shared" si="0"/>
        <v>19.312000000000001</v>
      </c>
      <c r="E35" s="39">
        <v>746.3</v>
      </c>
      <c r="F35" s="47">
        <f t="shared" si="1"/>
        <v>0.14412545599999999</v>
      </c>
      <c r="G35" s="52"/>
      <c r="H35" s="56">
        <f t="shared" si="9"/>
        <v>0.1434</v>
      </c>
      <c r="I35" s="37">
        <f t="shared" si="2"/>
        <v>0.14119999999999999</v>
      </c>
      <c r="J35" s="41" t="str">
        <f t="shared" si="3"/>
        <v/>
      </c>
      <c r="K35" s="37"/>
      <c r="L35" s="55">
        <f t="shared" si="4"/>
        <v>0.14480000000000001</v>
      </c>
      <c r="M35" s="37">
        <f t="shared" si="5"/>
        <v>0.14699999999999999</v>
      </c>
      <c r="N35" s="41" t="str">
        <f t="shared" si="6"/>
        <v/>
      </c>
      <c r="O35" s="52"/>
      <c r="P35" s="54"/>
      <c r="Q35" s="38"/>
      <c r="R35" s="116" t="s">
        <v>13</v>
      </c>
      <c r="S35" s="52"/>
      <c r="T35" s="222"/>
      <c r="U35" s="56">
        <f t="shared" si="7"/>
        <v>0.1434</v>
      </c>
      <c r="V35" s="47">
        <f t="shared" si="8"/>
        <v>0.14480000000000001</v>
      </c>
    </row>
    <row r="36" spans="1:22" x14ac:dyDescent="0.25">
      <c r="A36" s="86">
        <v>42245</v>
      </c>
      <c r="B36" s="175">
        <v>19.004000000000001</v>
      </c>
      <c r="C36" s="172">
        <v>19.062999999999999</v>
      </c>
      <c r="D36" s="89">
        <f t="shared" si="0"/>
        <v>19.033999999999999</v>
      </c>
      <c r="E36" s="92">
        <f>E35</f>
        <v>746.3</v>
      </c>
      <c r="F36" s="91">
        <f t="shared" si="1"/>
        <v>0.14205074199999998</v>
      </c>
      <c r="G36" s="52"/>
      <c r="H36" s="94">
        <f t="shared" si="9"/>
        <v>0.14130000000000001</v>
      </c>
      <c r="I36" s="95">
        <f t="shared" si="2"/>
        <v>0.13919999999999999</v>
      </c>
      <c r="J36" s="97" t="str">
        <f t="shared" si="3"/>
        <v/>
      </c>
      <c r="K36" s="37"/>
      <c r="L36" s="98">
        <f t="shared" si="4"/>
        <v>0.14280000000000001</v>
      </c>
      <c r="M36" s="95">
        <f t="shared" si="5"/>
        <v>0.1449</v>
      </c>
      <c r="N36" s="97" t="str">
        <f t="shared" si="6"/>
        <v/>
      </c>
      <c r="O36" s="222"/>
      <c r="P36" s="101"/>
      <c r="Q36" s="89"/>
      <c r="R36" s="115" t="s">
        <v>13</v>
      </c>
      <c r="S36" s="52"/>
      <c r="T36" s="222"/>
      <c r="U36" s="94">
        <f t="shared" si="7"/>
        <v>0.14130000000000001</v>
      </c>
      <c r="V36" s="91">
        <f t="shared" si="8"/>
        <v>0.14280000000000001</v>
      </c>
    </row>
    <row r="37" spans="1:22" x14ac:dyDescent="0.25">
      <c r="A37" s="128">
        <v>42246</v>
      </c>
      <c r="B37" s="176">
        <v>18.995000000000001</v>
      </c>
      <c r="C37" s="173">
        <v>20.074999999999999</v>
      </c>
      <c r="D37" s="38">
        <f t="shared" si="0"/>
        <v>19.535</v>
      </c>
      <c r="E37" s="39">
        <f>E36</f>
        <v>746.3</v>
      </c>
      <c r="F37" s="47">
        <f t="shared" si="1"/>
        <v>0.14578970499999999</v>
      </c>
      <c r="G37" s="52"/>
      <c r="H37" s="56">
        <f t="shared" si="9"/>
        <v>0.14510000000000001</v>
      </c>
      <c r="I37" s="37">
        <f t="shared" si="2"/>
        <v>0.1429</v>
      </c>
      <c r="J37" s="41" t="str">
        <f t="shared" si="3"/>
        <v/>
      </c>
      <c r="K37" s="37"/>
      <c r="L37" s="55">
        <f t="shared" si="4"/>
        <v>0.14649999999999999</v>
      </c>
      <c r="M37" s="37">
        <f t="shared" si="5"/>
        <v>0.1487</v>
      </c>
      <c r="N37" s="41" t="str">
        <f t="shared" si="6"/>
        <v/>
      </c>
      <c r="O37" s="222"/>
      <c r="P37" s="54"/>
      <c r="Q37" s="38"/>
      <c r="R37" s="116" t="s">
        <v>13</v>
      </c>
      <c r="S37" s="52"/>
      <c r="T37" s="222"/>
      <c r="U37" s="56">
        <f t="shared" si="7"/>
        <v>0.14510000000000001</v>
      </c>
      <c r="V37" s="47">
        <f t="shared" si="8"/>
        <v>0.14649999999999999</v>
      </c>
    </row>
    <row r="38" spans="1:22" ht="15.75" thickBot="1" x14ac:dyDescent="0.3">
      <c r="A38" s="131">
        <v>42247</v>
      </c>
      <c r="B38" s="233">
        <v>19.012</v>
      </c>
      <c r="C38" s="189">
        <v>19.7</v>
      </c>
      <c r="D38" s="134">
        <f t="shared" si="0"/>
        <v>19.356000000000002</v>
      </c>
      <c r="E38" s="135">
        <v>746.29</v>
      </c>
      <c r="F38" s="136">
        <f t="shared" si="1"/>
        <v>0.1444518924</v>
      </c>
      <c r="G38" s="52"/>
      <c r="H38" s="140">
        <f t="shared" si="9"/>
        <v>0.14369999999999999</v>
      </c>
      <c r="I38" s="141">
        <f t="shared" si="2"/>
        <v>0.1416</v>
      </c>
      <c r="J38" s="142" t="str">
        <f t="shared" si="3"/>
        <v/>
      </c>
      <c r="K38" s="37"/>
      <c r="L38" s="145">
        <f t="shared" si="4"/>
        <v>0.1452</v>
      </c>
      <c r="M38" s="141">
        <f t="shared" si="5"/>
        <v>0.14729999999999999</v>
      </c>
      <c r="N38" s="142" t="str">
        <f t="shared" si="6"/>
        <v/>
      </c>
      <c r="O38" s="222"/>
      <c r="P38" s="190"/>
      <c r="Q38" s="134"/>
      <c r="R38" s="149" t="s">
        <v>13</v>
      </c>
      <c r="S38" s="52"/>
      <c r="T38" s="222"/>
      <c r="U38" s="140">
        <f t="shared" si="7"/>
        <v>0.14369999999999999</v>
      </c>
      <c r="V38" s="136">
        <f t="shared" si="8"/>
        <v>0.1452</v>
      </c>
    </row>
    <row r="39" spans="1:22" x14ac:dyDescent="0.25">
      <c r="A39" s="65" t="s">
        <v>47</v>
      </c>
      <c r="B39" s="39"/>
      <c r="C39" s="39"/>
      <c r="D39" s="37"/>
      <c r="E39" s="39"/>
      <c r="F39" s="37">
        <f>ROUND(SUM(F8:F38)/31,4)</f>
        <v>0.1479</v>
      </c>
      <c r="G39" s="35"/>
      <c r="H39" s="50"/>
      <c r="I39" s="38"/>
      <c r="J39" s="36"/>
      <c r="K39" s="38"/>
      <c r="L39" s="38"/>
      <c r="M39" s="38"/>
      <c r="N39" s="36"/>
      <c r="O39" s="1"/>
      <c r="P39" s="36"/>
      <c r="Q39" s="36"/>
      <c r="R39" s="35"/>
      <c r="S39" s="35"/>
      <c r="T39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workbookViewId="0">
      <pane xSplit="1" topLeftCell="B1" activePane="topRight" state="frozen"/>
      <selection pane="topRight" activeCell="I11" sqref="I11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8" max="8" width="12.42578125" customWidth="1"/>
    <col min="9" max="9" width="12.140625" customWidth="1"/>
    <col min="10" max="10" width="13.5703125" customWidth="1"/>
    <col min="12" max="12" width="12.5703125" customWidth="1"/>
    <col min="13" max="13" width="11.42578125" customWidth="1"/>
    <col min="14" max="14" width="12.42578125" customWidth="1"/>
    <col min="16" max="16" width="13.42578125" customWidth="1"/>
    <col min="17" max="17" width="14.28515625" customWidth="1"/>
    <col min="18" max="18" width="13.7109375" customWidth="1"/>
    <col min="20" max="20" width="9.140625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49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238" t="s">
        <v>1</v>
      </c>
      <c r="C6" s="239" t="s">
        <v>2</v>
      </c>
      <c r="D6" s="239" t="s">
        <v>6</v>
      </c>
      <c r="E6" s="239" t="s">
        <v>8</v>
      </c>
      <c r="F6" s="240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241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42186</v>
      </c>
      <c r="B8" s="228">
        <v>20.687000000000001</v>
      </c>
      <c r="C8" s="209">
        <v>20.911000000000001</v>
      </c>
      <c r="D8" s="210">
        <f t="shared" ref="D8:D38" si="0">ROUND((B8+C8)/2,3)</f>
        <v>20.798999999999999</v>
      </c>
      <c r="E8" s="211">
        <v>746.07</v>
      </c>
      <c r="F8" s="212">
        <f t="shared" ref="F8:F38" si="1">(D8*E8)/100000</f>
        <v>0.15517509930000001</v>
      </c>
      <c r="G8" s="52"/>
      <c r="H8" s="214">
        <f>ROUND(ROUND(D8*0.995,3)*(E8/100000),4)</f>
        <v>0.15440000000000001</v>
      </c>
      <c r="I8" s="215">
        <f t="shared" ref="I8:I38" si="2">ROUND(ROUND(D8*0.98,3)*(E8/100000),4)</f>
        <v>0.15210000000000001</v>
      </c>
      <c r="J8" s="216" t="str">
        <f t="shared" ref="J8:J38" si="3">IF(ISNUMBER(P8),ROUND(ROUND(P8,3)*(E8/100000),4),"")</f>
        <v/>
      </c>
      <c r="K8" s="37"/>
      <c r="L8" s="217">
        <f t="shared" ref="L8:L38" si="4">ROUND(ROUND(D8*1.005,3)*(E8/100000),4)</f>
        <v>0.156</v>
      </c>
      <c r="M8" s="215">
        <f t="shared" ref="M8:M38" si="5">ROUND(ROUND(D8*1.02,3)*(E8/100000),4)</f>
        <v>0.1583</v>
      </c>
      <c r="N8" s="218" t="str">
        <f t="shared" ref="N8:N38" si="6">IF(ISNUMBER(Q8),ROUND(ROUND(Q8,3)*(E8/100000),4),"")</f>
        <v/>
      </c>
      <c r="O8" s="52"/>
      <c r="P8" s="219"/>
      <c r="Q8" s="220"/>
      <c r="R8" s="221" t="s">
        <v>13</v>
      </c>
      <c r="S8" s="52"/>
      <c r="T8" s="222"/>
      <c r="U8" s="214">
        <f>IF(R8="Green zone",MIN(H8,J8),IF(T8="Upper",MIN(I8,J8),IF(T8="Lower",MIN(H8,J8))))</f>
        <v>0.15440000000000001</v>
      </c>
      <c r="V8" s="212">
        <f>IF(R8="Green zone",MAX(L8,N8),IF(T8="Upper",MAX(L8,N8),IF(T8="Lower",MAX(M8,N8))))</f>
        <v>0.156</v>
      </c>
    </row>
    <row r="9" spans="1:22" x14ac:dyDescent="0.25">
      <c r="A9" s="128">
        <v>42187</v>
      </c>
      <c r="B9" s="176">
        <v>20.960999999999999</v>
      </c>
      <c r="C9" s="203">
        <v>21.4</v>
      </c>
      <c r="D9" s="38">
        <f t="shared" si="0"/>
        <v>21.181000000000001</v>
      </c>
      <c r="E9" s="39">
        <v>746.04</v>
      </c>
      <c r="F9" s="47">
        <f>(D9*E9)/100000</f>
        <v>0.1580187324</v>
      </c>
      <c r="G9" s="52"/>
      <c r="H9" s="56">
        <f>ROUND(ROUND(D9*0.995,3)*(E9/100000),4)</f>
        <v>0.15720000000000001</v>
      </c>
      <c r="I9" s="37">
        <f t="shared" si="2"/>
        <v>0.15490000000000001</v>
      </c>
      <c r="J9" s="204" t="str">
        <f t="shared" si="3"/>
        <v/>
      </c>
      <c r="K9" s="37"/>
      <c r="L9" s="55">
        <f t="shared" si="4"/>
        <v>0.1588</v>
      </c>
      <c r="M9" s="37">
        <f t="shared" si="5"/>
        <v>0.16120000000000001</v>
      </c>
      <c r="N9" s="41" t="str">
        <f t="shared" si="6"/>
        <v/>
      </c>
      <c r="O9" s="222"/>
      <c r="P9" s="227"/>
      <c r="Q9" s="74"/>
      <c r="R9" s="116" t="s">
        <v>13</v>
      </c>
      <c r="S9" s="52"/>
      <c r="T9" s="222"/>
      <c r="U9" s="56">
        <f t="shared" ref="U9:U38" si="7">IF(R9="Green zone",MIN(H9,J9),IF(T9="Upper",MIN(I9,J9),IF(T9="Lower",MIN(H9,J9))))</f>
        <v>0.15720000000000001</v>
      </c>
      <c r="V9" s="47">
        <f t="shared" ref="V9:V38" si="8">IF(R9="Green zone",MAX(L9,N9),IF(T9="Upper",MAX(L9,N9),IF(T9="Lower",MAX(M9,N9))))</f>
        <v>0.1588</v>
      </c>
    </row>
    <row r="10" spans="1:22" x14ac:dyDescent="0.25">
      <c r="A10" s="86">
        <v>42188</v>
      </c>
      <c r="B10" s="175">
        <v>21.016999999999999</v>
      </c>
      <c r="C10" s="172">
        <v>21.367999999999999</v>
      </c>
      <c r="D10" s="89">
        <f t="shared" si="0"/>
        <v>21.193000000000001</v>
      </c>
      <c r="E10" s="92">
        <v>746.07</v>
      </c>
      <c r="F10" s="91">
        <f t="shared" si="1"/>
        <v>0.15811461510000002</v>
      </c>
      <c r="G10" s="52"/>
      <c r="H10" s="94">
        <f t="shared" ref="H10:H38" si="9">ROUND(ROUND(D10*0.995,3)*(E10/100000),4)</f>
        <v>0.1573</v>
      </c>
      <c r="I10" s="95">
        <f t="shared" si="2"/>
        <v>0.155</v>
      </c>
      <c r="J10" s="97" t="str">
        <f t="shared" si="3"/>
        <v/>
      </c>
      <c r="K10" s="37"/>
      <c r="L10" s="98">
        <f t="shared" si="4"/>
        <v>0.15890000000000001</v>
      </c>
      <c r="M10" s="95">
        <f t="shared" si="5"/>
        <v>0.1613</v>
      </c>
      <c r="N10" s="97">
        <f t="shared" si="6"/>
        <v>0.1623</v>
      </c>
      <c r="O10" s="52"/>
      <c r="P10" s="101"/>
      <c r="Q10" s="89">
        <v>21.75</v>
      </c>
      <c r="R10" s="115" t="s">
        <v>13</v>
      </c>
      <c r="S10" s="52"/>
      <c r="T10" s="222"/>
      <c r="U10" s="94">
        <f t="shared" si="7"/>
        <v>0.1573</v>
      </c>
      <c r="V10" s="91">
        <f t="shared" si="8"/>
        <v>0.1623</v>
      </c>
    </row>
    <row r="11" spans="1:22" x14ac:dyDescent="0.25">
      <c r="A11" s="128">
        <v>42189</v>
      </c>
      <c r="B11" s="176">
        <v>21.047999999999998</v>
      </c>
      <c r="C11" s="173">
        <v>21.367999999999999</v>
      </c>
      <c r="D11" s="38">
        <f t="shared" si="0"/>
        <v>21.207999999999998</v>
      </c>
      <c r="E11" s="39">
        <f>E10</f>
        <v>746.07</v>
      </c>
      <c r="F11" s="47">
        <f>(D11*E11)/100000</f>
        <v>0.1582265256</v>
      </c>
      <c r="G11" s="52"/>
      <c r="H11" s="56">
        <f>ROUND(ROUND(D11*0.995,3)*(E11/100000),4)</f>
        <v>0.15740000000000001</v>
      </c>
      <c r="I11" s="37">
        <f t="shared" si="2"/>
        <v>0.15509999999999999</v>
      </c>
      <c r="J11" s="41" t="str">
        <f t="shared" si="3"/>
        <v/>
      </c>
      <c r="K11" s="37"/>
      <c r="L11" s="55">
        <f t="shared" si="4"/>
        <v>0.159</v>
      </c>
      <c r="M11" s="37">
        <f t="shared" si="5"/>
        <v>0.16139999999999999</v>
      </c>
      <c r="N11" s="41" t="str">
        <f t="shared" si="6"/>
        <v/>
      </c>
      <c r="O11" s="222"/>
      <c r="P11" s="54"/>
      <c r="Q11" s="38"/>
      <c r="R11" s="116" t="s">
        <v>13</v>
      </c>
      <c r="S11" s="52"/>
      <c r="T11" s="222"/>
      <c r="U11" s="56">
        <f t="shared" si="7"/>
        <v>0.15740000000000001</v>
      </c>
      <c r="V11" s="47">
        <f t="shared" si="8"/>
        <v>0.159</v>
      </c>
    </row>
    <row r="12" spans="1:22" x14ac:dyDescent="0.25">
      <c r="A12" s="86">
        <v>42190</v>
      </c>
      <c r="B12" s="175">
        <v>21.044</v>
      </c>
      <c r="C12" s="172">
        <v>21.367999999999999</v>
      </c>
      <c r="D12" s="89">
        <f t="shared" si="0"/>
        <v>21.206</v>
      </c>
      <c r="E12" s="92">
        <f>E11</f>
        <v>746.07</v>
      </c>
      <c r="F12" s="91">
        <f t="shared" si="1"/>
        <v>0.15821160419999999</v>
      </c>
      <c r="G12" s="52"/>
      <c r="H12" s="94">
        <f t="shared" si="9"/>
        <v>0.15740000000000001</v>
      </c>
      <c r="I12" s="95">
        <f t="shared" si="2"/>
        <v>0.155</v>
      </c>
      <c r="J12" s="97" t="str">
        <f t="shared" si="3"/>
        <v/>
      </c>
      <c r="K12" s="37"/>
      <c r="L12" s="98">
        <f t="shared" si="4"/>
        <v>0.159</v>
      </c>
      <c r="M12" s="95">
        <f t="shared" si="5"/>
        <v>0.16139999999999999</v>
      </c>
      <c r="N12" s="97" t="str">
        <f t="shared" si="6"/>
        <v/>
      </c>
      <c r="O12" s="52"/>
      <c r="P12" s="101"/>
      <c r="Q12" s="89"/>
      <c r="R12" s="115" t="s">
        <v>13</v>
      </c>
      <c r="S12" s="52"/>
      <c r="T12" s="222"/>
      <c r="U12" s="94">
        <f t="shared" si="7"/>
        <v>0.15740000000000001</v>
      </c>
      <c r="V12" s="91">
        <f t="shared" si="8"/>
        <v>0.159</v>
      </c>
    </row>
    <row r="13" spans="1:22" x14ac:dyDescent="0.25">
      <c r="A13" s="128">
        <v>42191</v>
      </c>
      <c r="B13" s="176">
        <v>21.145</v>
      </c>
      <c r="C13" s="173">
        <v>21.187999999999999</v>
      </c>
      <c r="D13" s="38">
        <f t="shared" si="0"/>
        <v>21.167000000000002</v>
      </c>
      <c r="E13" s="205">
        <v>746.1</v>
      </c>
      <c r="F13" s="47">
        <f t="shared" si="1"/>
        <v>0.15792698700000002</v>
      </c>
      <c r="G13" s="52"/>
      <c r="H13" s="56">
        <f t="shared" si="9"/>
        <v>0.15709999999999999</v>
      </c>
      <c r="I13" s="37">
        <f t="shared" si="2"/>
        <v>0.15479999999999999</v>
      </c>
      <c r="J13" s="41" t="str">
        <f t="shared" si="3"/>
        <v/>
      </c>
      <c r="K13" s="37"/>
      <c r="L13" s="55">
        <f t="shared" si="4"/>
        <v>0.15870000000000001</v>
      </c>
      <c r="M13" s="37">
        <f t="shared" si="5"/>
        <v>0.16109999999999999</v>
      </c>
      <c r="N13" s="41" t="str">
        <f t="shared" si="6"/>
        <v/>
      </c>
      <c r="O13" s="222"/>
      <c r="P13" s="54"/>
      <c r="Q13" s="38"/>
      <c r="R13" s="116" t="s">
        <v>13</v>
      </c>
      <c r="S13" s="52"/>
      <c r="T13" s="222"/>
      <c r="U13" s="56">
        <f t="shared" si="7"/>
        <v>0.15709999999999999</v>
      </c>
      <c r="V13" s="47">
        <f t="shared" si="8"/>
        <v>0.15870000000000001</v>
      </c>
    </row>
    <row r="14" spans="1:22" x14ac:dyDescent="0.25">
      <c r="A14" s="86">
        <v>42192</v>
      </c>
      <c r="B14" s="175">
        <v>21.056000000000001</v>
      </c>
      <c r="C14" s="172">
        <v>21.024999999999999</v>
      </c>
      <c r="D14" s="89">
        <f t="shared" si="0"/>
        <v>21.041</v>
      </c>
      <c r="E14" s="92">
        <v>746.14</v>
      </c>
      <c r="F14" s="91">
        <f t="shared" si="1"/>
        <v>0.1569953174</v>
      </c>
      <c r="G14" s="52"/>
      <c r="H14" s="94">
        <f t="shared" si="9"/>
        <v>0.15620000000000001</v>
      </c>
      <c r="I14" s="95">
        <f t="shared" si="2"/>
        <v>0.15390000000000001</v>
      </c>
      <c r="J14" s="97" t="str">
        <f t="shared" si="3"/>
        <v/>
      </c>
      <c r="K14" s="37"/>
      <c r="L14" s="98">
        <f t="shared" si="4"/>
        <v>0.1578</v>
      </c>
      <c r="M14" s="95">
        <f t="shared" si="5"/>
        <v>0.16009999999999999</v>
      </c>
      <c r="N14" s="97" t="str">
        <f t="shared" si="6"/>
        <v/>
      </c>
      <c r="O14" s="52"/>
      <c r="P14" s="101"/>
      <c r="Q14" s="89"/>
      <c r="R14" s="115" t="s">
        <v>13</v>
      </c>
      <c r="S14" s="52"/>
      <c r="T14" s="222"/>
      <c r="U14" s="94">
        <f t="shared" si="7"/>
        <v>0.15620000000000001</v>
      </c>
      <c r="V14" s="91">
        <f t="shared" si="8"/>
        <v>0.1578</v>
      </c>
    </row>
    <row r="15" spans="1:22" x14ac:dyDescent="0.25">
      <c r="A15" s="128">
        <v>42193</v>
      </c>
      <c r="B15" s="176">
        <v>20.978999999999999</v>
      </c>
      <c r="C15" s="173">
        <v>20.928999999999998</v>
      </c>
      <c r="D15" s="38">
        <f t="shared" si="0"/>
        <v>20.954000000000001</v>
      </c>
      <c r="E15" s="39">
        <v>746.21</v>
      </c>
      <c r="F15" s="47">
        <f t="shared" si="1"/>
        <v>0.1563608434</v>
      </c>
      <c r="G15" s="52"/>
      <c r="H15" s="56">
        <f t="shared" si="9"/>
        <v>0.15559999999999999</v>
      </c>
      <c r="I15" s="37">
        <f t="shared" si="2"/>
        <v>0.1532</v>
      </c>
      <c r="J15" s="41" t="str">
        <f t="shared" si="3"/>
        <v/>
      </c>
      <c r="K15" s="37"/>
      <c r="L15" s="55">
        <f t="shared" si="4"/>
        <v>0.15709999999999999</v>
      </c>
      <c r="M15" s="37">
        <f t="shared" si="5"/>
        <v>0.1595</v>
      </c>
      <c r="N15" s="41" t="str">
        <f t="shared" si="6"/>
        <v/>
      </c>
      <c r="O15" s="222"/>
      <c r="P15" s="54"/>
      <c r="Q15" s="38"/>
      <c r="R15" s="116" t="s">
        <v>13</v>
      </c>
      <c r="S15" s="52"/>
      <c r="T15" s="222"/>
      <c r="U15" s="56">
        <f t="shared" si="7"/>
        <v>0.15559999999999999</v>
      </c>
      <c r="V15" s="47">
        <f t="shared" si="8"/>
        <v>0.15709999999999999</v>
      </c>
    </row>
    <row r="16" spans="1:22" x14ac:dyDescent="0.25">
      <c r="A16" s="86">
        <v>42194</v>
      </c>
      <c r="B16" s="175">
        <v>20.841999999999999</v>
      </c>
      <c r="C16" s="172">
        <v>21.725000000000001</v>
      </c>
      <c r="D16" s="89">
        <f t="shared" si="0"/>
        <v>21.283999999999999</v>
      </c>
      <c r="E16" s="92">
        <v>746.22</v>
      </c>
      <c r="F16" s="91">
        <f t="shared" si="1"/>
        <v>0.15882546479999998</v>
      </c>
      <c r="G16" s="52"/>
      <c r="H16" s="94">
        <f t="shared" si="9"/>
        <v>0.158</v>
      </c>
      <c r="I16" s="95">
        <f t="shared" si="2"/>
        <v>0.15559999999999999</v>
      </c>
      <c r="J16" s="97" t="str">
        <f t="shared" si="3"/>
        <v/>
      </c>
      <c r="K16" s="37"/>
      <c r="L16" s="98">
        <f t="shared" si="4"/>
        <v>0.15959999999999999</v>
      </c>
      <c r="M16" s="95">
        <f t="shared" si="5"/>
        <v>0.16200000000000001</v>
      </c>
      <c r="N16" s="97" t="str">
        <f t="shared" si="6"/>
        <v/>
      </c>
      <c r="O16" s="52"/>
      <c r="P16" s="101"/>
      <c r="Q16" s="89"/>
      <c r="R16" s="115" t="s">
        <v>13</v>
      </c>
      <c r="S16" s="52"/>
      <c r="T16" s="222"/>
      <c r="U16" s="94">
        <f t="shared" si="7"/>
        <v>0.158</v>
      </c>
      <c r="V16" s="91">
        <f t="shared" si="8"/>
        <v>0.15959999999999999</v>
      </c>
    </row>
    <row r="17" spans="1:22" x14ac:dyDescent="0.25">
      <c r="A17" s="128">
        <v>42195</v>
      </c>
      <c r="B17" s="176">
        <v>20.853000000000002</v>
      </c>
      <c r="C17" s="173">
        <v>20.875</v>
      </c>
      <c r="D17" s="38">
        <f t="shared" si="0"/>
        <v>20.864000000000001</v>
      </c>
      <c r="E17" s="39">
        <v>746.27</v>
      </c>
      <c r="F17" s="47">
        <f t="shared" si="1"/>
        <v>0.1557017728</v>
      </c>
      <c r="G17" s="52"/>
      <c r="H17" s="56">
        <f t="shared" si="9"/>
        <v>0.15490000000000001</v>
      </c>
      <c r="I17" s="37">
        <f t="shared" si="2"/>
        <v>0.15260000000000001</v>
      </c>
      <c r="J17" s="41" t="str">
        <f t="shared" si="3"/>
        <v/>
      </c>
      <c r="K17" s="37"/>
      <c r="L17" s="55">
        <f t="shared" si="4"/>
        <v>0.1565</v>
      </c>
      <c r="M17" s="37">
        <f t="shared" si="5"/>
        <v>0.1588</v>
      </c>
      <c r="N17" s="41" t="str">
        <f t="shared" si="6"/>
        <v/>
      </c>
      <c r="O17" s="222"/>
      <c r="P17" s="54"/>
      <c r="Q17" s="38"/>
      <c r="R17" s="116" t="s">
        <v>13</v>
      </c>
      <c r="S17" s="52"/>
      <c r="T17" s="222"/>
      <c r="U17" s="56">
        <f t="shared" si="7"/>
        <v>0.15490000000000001</v>
      </c>
      <c r="V17" s="47">
        <f t="shared" si="8"/>
        <v>0.1565</v>
      </c>
    </row>
    <row r="18" spans="1:22" x14ac:dyDescent="0.25">
      <c r="A18" s="86">
        <v>42196</v>
      </c>
      <c r="B18" s="175">
        <v>20.922999999999998</v>
      </c>
      <c r="C18" s="172">
        <v>21.125</v>
      </c>
      <c r="D18" s="89">
        <f t="shared" si="0"/>
        <v>21.024000000000001</v>
      </c>
      <c r="E18" s="92">
        <f>E17</f>
        <v>746.27</v>
      </c>
      <c r="F18" s="91">
        <f t="shared" si="1"/>
        <v>0.15689580480000001</v>
      </c>
      <c r="G18" s="52"/>
      <c r="H18" s="94">
        <f t="shared" si="9"/>
        <v>0.15609999999999999</v>
      </c>
      <c r="I18" s="95">
        <f t="shared" si="2"/>
        <v>0.15379999999999999</v>
      </c>
      <c r="J18" s="97" t="str">
        <f t="shared" si="3"/>
        <v/>
      </c>
      <c r="K18" s="37"/>
      <c r="L18" s="98">
        <f t="shared" si="4"/>
        <v>0.15770000000000001</v>
      </c>
      <c r="M18" s="95">
        <f t="shared" si="5"/>
        <v>0.16</v>
      </c>
      <c r="N18" s="97" t="str">
        <f t="shared" si="6"/>
        <v/>
      </c>
      <c r="O18" s="52"/>
      <c r="P18" s="101"/>
      <c r="Q18" s="89"/>
      <c r="R18" s="115" t="s">
        <v>13</v>
      </c>
      <c r="S18" s="52"/>
      <c r="T18" s="222"/>
      <c r="U18" s="94">
        <f t="shared" si="7"/>
        <v>0.15609999999999999</v>
      </c>
      <c r="V18" s="91">
        <f t="shared" si="8"/>
        <v>0.15770000000000001</v>
      </c>
    </row>
    <row r="19" spans="1:22" x14ac:dyDescent="0.25">
      <c r="A19" s="128">
        <v>42197</v>
      </c>
      <c r="B19" s="176">
        <v>20.913</v>
      </c>
      <c r="C19" s="173">
        <v>21.677</v>
      </c>
      <c r="D19" s="38">
        <f t="shared" si="0"/>
        <v>21.295000000000002</v>
      </c>
      <c r="E19" s="39">
        <f>E18</f>
        <v>746.27</v>
      </c>
      <c r="F19" s="47">
        <f t="shared" si="1"/>
        <v>0.15891819650000003</v>
      </c>
      <c r="G19" s="52"/>
      <c r="H19" s="56">
        <f t="shared" si="9"/>
        <v>0.15809999999999999</v>
      </c>
      <c r="I19" s="37">
        <f t="shared" si="2"/>
        <v>0.15570000000000001</v>
      </c>
      <c r="J19" s="41" t="str">
        <f t="shared" si="3"/>
        <v/>
      </c>
      <c r="K19" s="37"/>
      <c r="L19" s="55">
        <f t="shared" si="4"/>
        <v>0.15970000000000001</v>
      </c>
      <c r="M19" s="37">
        <f t="shared" si="5"/>
        <v>0.16209999999999999</v>
      </c>
      <c r="N19" s="41">
        <f t="shared" si="6"/>
        <v>0.16320000000000001</v>
      </c>
      <c r="O19" s="222"/>
      <c r="P19" s="54"/>
      <c r="Q19" s="38">
        <v>21.875</v>
      </c>
      <c r="R19" s="116" t="s">
        <v>43</v>
      </c>
      <c r="S19" s="52"/>
      <c r="T19" s="222" t="s">
        <v>38</v>
      </c>
      <c r="U19" s="56">
        <f t="shared" si="7"/>
        <v>0.15809999999999999</v>
      </c>
      <c r="V19" s="47">
        <f t="shared" si="8"/>
        <v>0.16320000000000001</v>
      </c>
    </row>
    <row r="20" spans="1:22" x14ac:dyDescent="0.25">
      <c r="A20" s="86">
        <v>42198</v>
      </c>
      <c r="B20" s="175">
        <v>20.998000000000001</v>
      </c>
      <c r="C20" s="172">
        <v>20.966999999999999</v>
      </c>
      <c r="D20" s="89">
        <f t="shared" si="0"/>
        <v>20.983000000000001</v>
      </c>
      <c r="E20" s="92">
        <v>746.24</v>
      </c>
      <c r="F20" s="91">
        <f t="shared" si="1"/>
        <v>0.15658353920000001</v>
      </c>
      <c r="G20" s="52"/>
      <c r="H20" s="94">
        <f t="shared" si="9"/>
        <v>0.15579999999999999</v>
      </c>
      <c r="I20" s="95">
        <f t="shared" si="2"/>
        <v>0.15340000000000001</v>
      </c>
      <c r="J20" s="97" t="str">
        <f t="shared" si="3"/>
        <v/>
      </c>
      <c r="K20" s="37"/>
      <c r="L20" s="98">
        <f t="shared" si="4"/>
        <v>0.15740000000000001</v>
      </c>
      <c r="M20" s="95">
        <f t="shared" si="5"/>
        <v>0.15970000000000001</v>
      </c>
      <c r="N20" s="97" t="str">
        <f t="shared" si="6"/>
        <v/>
      </c>
      <c r="O20" s="52"/>
      <c r="P20" s="101"/>
      <c r="Q20" s="89"/>
      <c r="R20" s="115" t="s">
        <v>13</v>
      </c>
      <c r="S20" s="52"/>
      <c r="T20" s="222"/>
      <c r="U20" s="94">
        <f t="shared" si="7"/>
        <v>0.15579999999999999</v>
      </c>
      <c r="V20" s="91">
        <f t="shared" si="8"/>
        <v>0.15740000000000001</v>
      </c>
    </row>
    <row r="21" spans="1:22" x14ac:dyDescent="0.25">
      <c r="A21" s="128">
        <v>42199</v>
      </c>
      <c r="B21" s="176">
        <v>21.178000000000001</v>
      </c>
      <c r="C21" s="173">
        <v>21.675000000000001</v>
      </c>
      <c r="D21" s="38">
        <f t="shared" si="0"/>
        <v>21.427</v>
      </c>
      <c r="E21" s="39">
        <v>746.25</v>
      </c>
      <c r="F21" s="47">
        <f t="shared" si="1"/>
        <v>0.15989898750000001</v>
      </c>
      <c r="G21" s="52"/>
      <c r="H21" s="56">
        <f t="shared" si="9"/>
        <v>0.15909999999999999</v>
      </c>
      <c r="I21" s="37">
        <f t="shared" si="2"/>
        <v>0.15670000000000001</v>
      </c>
      <c r="J21" s="41" t="str">
        <f t="shared" si="3"/>
        <v/>
      </c>
      <c r="K21" s="37"/>
      <c r="L21" s="55">
        <f t="shared" si="4"/>
        <v>0.16070000000000001</v>
      </c>
      <c r="M21" s="37">
        <f t="shared" si="5"/>
        <v>0.16309999999999999</v>
      </c>
      <c r="N21" s="41" t="str">
        <f t="shared" si="6"/>
        <v/>
      </c>
      <c r="O21" s="222"/>
      <c r="P21" s="54"/>
      <c r="Q21" s="38"/>
      <c r="R21" s="116" t="s">
        <v>13</v>
      </c>
      <c r="S21" s="52"/>
      <c r="T21" s="222"/>
      <c r="U21" s="56">
        <f t="shared" si="7"/>
        <v>0.15909999999999999</v>
      </c>
      <c r="V21" s="47">
        <f t="shared" si="8"/>
        <v>0.16070000000000001</v>
      </c>
    </row>
    <row r="22" spans="1:22" x14ac:dyDescent="0.25">
      <c r="A22" s="86">
        <v>42200</v>
      </c>
      <c r="B22" s="175">
        <v>21.138000000000002</v>
      </c>
      <c r="C22" s="172">
        <v>21.5</v>
      </c>
      <c r="D22" s="89">
        <f t="shared" si="0"/>
        <v>21.318999999999999</v>
      </c>
      <c r="E22" s="92">
        <v>746.29</v>
      </c>
      <c r="F22" s="91">
        <f t="shared" si="1"/>
        <v>0.15910156509999998</v>
      </c>
      <c r="G22" s="52"/>
      <c r="H22" s="94">
        <f t="shared" si="9"/>
        <v>0.1583</v>
      </c>
      <c r="I22" s="95">
        <f t="shared" si="2"/>
        <v>0.15590000000000001</v>
      </c>
      <c r="J22" s="97" t="str">
        <f t="shared" si="3"/>
        <v/>
      </c>
      <c r="K22" s="37"/>
      <c r="L22" s="98">
        <f t="shared" si="4"/>
        <v>0.15989999999999999</v>
      </c>
      <c r="M22" s="95">
        <f t="shared" si="5"/>
        <v>0.1623</v>
      </c>
      <c r="N22" s="97" t="str">
        <f t="shared" si="6"/>
        <v/>
      </c>
      <c r="O22" s="52"/>
      <c r="P22" s="101"/>
      <c r="Q22" s="89"/>
      <c r="R22" s="115" t="s">
        <v>13</v>
      </c>
      <c r="S22" s="52"/>
      <c r="T22" s="222"/>
      <c r="U22" s="94">
        <f t="shared" si="7"/>
        <v>0.1583</v>
      </c>
      <c r="V22" s="91">
        <f t="shared" si="8"/>
        <v>0.15989999999999999</v>
      </c>
    </row>
    <row r="23" spans="1:22" x14ac:dyDescent="0.25">
      <c r="A23" s="128">
        <v>42201</v>
      </c>
      <c r="B23" s="176">
        <v>21.129000000000001</v>
      </c>
      <c r="C23" s="173">
        <v>21</v>
      </c>
      <c r="D23" s="38">
        <f t="shared" si="0"/>
        <v>21.065000000000001</v>
      </c>
      <c r="E23" s="39">
        <v>746.17</v>
      </c>
      <c r="F23" s="47">
        <f t="shared" si="1"/>
        <v>0.15718071050000001</v>
      </c>
      <c r="G23" s="52"/>
      <c r="H23" s="56">
        <f t="shared" si="9"/>
        <v>0.15640000000000001</v>
      </c>
      <c r="I23" s="37">
        <f t="shared" si="2"/>
        <v>0.154</v>
      </c>
      <c r="J23" s="41" t="str">
        <f t="shared" si="3"/>
        <v/>
      </c>
      <c r="K23" s="37"/>
      <c r="L23" s="55">
        <f t="shared" si="4"/>
        <v>0.158</v>
      </c>
      <c r="M23" s="37">
        <f t="shared" si="5"/>
        <v>0.1603</v>
      </c>
      <c r="N23" s="41" t="str">
        <f t="shared" si="6"/>
        <v/>
      </c>
      <c r="O23" s="222"/>
      <c r="P23" s="54"/>
      <c r="Q23" s="38"/>
      <c r="R23" s="116" t="s">
        <v>13</v>
      </c>
      <c r="S23" s="52"/>
      <c r="T23" s="222"/>
      <c r="U23" s="56">
        <f t="shared" si="7"/>
        <v>0.15640000000000001</v>
      </c>
      <c r="V23" s="47">
        <f t="shared" si="8"/>
        <v>0.158</v>
      </c>
    </row>
    <row r="24" spans="1:22" x14ac:dyDescent="0.25">
      <c r="A24" s="86">
        <v>42202</v>
      </c>
      <c r="B24" s="175">
        <v>21.122</v>
      </c>
      <c r="C24" s="172">
        <v>20.832000000000001</v>
      </c>
      <c r="D24" s="89">
        <f t="shared" si="0"/>
        <v>20.977</v>
      </c>
      <c r="E24" s="92">
        <v>746.21</v>
      </c>
      <c r="F24" s="91">
        <f t="shared" si="1"/>
        <v>0.15653247170000001</v>
      </c>
      <c r="G24" s="52"/>
      <c r="H24" s="94">
        <f t="shared" si="9"/>
        <v>0.15570000000000001</v>
      </c>
      <c r="I24" s="95">
        <f t="shared" si="2"/>
        <v>0.15340000000000001</v>
      </c>
      <c r="J24" s="97" t="str">
        <f t="shared" si="3"/>
        <v/>
      </c>
      <c r="K24" s="37"/>
      <c r="L24" s="98">
        <f t="shared" si="4"/>
        <v>0.1573</v>
      </c>
      <c r="M24" s="95">
        <f t="shared" si="5"/>
        <v>0.15970000000000001</v>
      </c>
      <c r="N24" s="97" t="str">
        <f t="shared" si="6"/>
        <v/>
      </c>
      <c r="O24" s="52"/>
      <c r="P24" s="101"/>
      <c r="Q24" s="89"/>
      <c r="R24" s="115" t="s">
        <v>13</v>
      </c>
      <c r="S24" s="52"/>
      <c r="T24" s="222"/>
      <c r="U24" s="94">
        <f t="shared" si="7"/>
        <v>0.15570000000000001</v>
      </c>
      <c r="V24" s="91">
        <f t="shared" si="8"/>
        <v>0.1573</v>
      </c>
    </row>
    <row r="25" spans="1:22" x14ac:dyDescent="0.25">
      <c r="A25" s="128">
        <v>42203</v>
      </c>
      <c r="B25" s="176">
        <v>20.94</v>
      </c>
      <c r="C25" s="173">
        <v>21.074999999999999</v>
      </c>
      <c r="D25" s="38">
        <f t="shared" si="0"/>
        <v>21.007999999999999</v>
      </c>
      <c r="E25" s="39">
        <f>E24</f>
        <v>746.21</v>
      </c>
      <c r="F25" s="47">
        <f t="shared" si="1"/>
        <v>0.15676379679999999</v>
      </c>
      <c r="G25" s="52"/>
      <c r="H25" s="56">
        <f t="shared" si="9"/>
        <v>0.156</v>
      </c>
      <c r="I25" s="37">
        <f t="shared" si="2"/>
        <v>0.15359999999999999</v>
      </c>
      <c r="J25" s="41" t="str">
        <f t="shared" si="3"/>
        <v/>
      </c>
      <c r="K25" s="37"/>
      <c r="L25" s="55">
        <f t="shared" si="4"/>
        <v>0.1575</v>
      </c>
      <c r="M25" s="37">
        <f t="shared" si="5"/>
        <v>0.15989999999999999</v>
      </c>
      <c r="N25" s="41" t="str">
        <f t="shared" si="6"/>
        <v/>
      </c>
      <c r="O25" s="222"/>
      <c r="P25" s="54"/>
      <c r="Q25" s="225"/>
      <c r="R25" s="226" t="s">
        <v>13</v>
      </c>
      <c r="S25" s="224"/>
      <c r="T25" s="222"/>
      <c r="U25" s="56">
        <f t="shared" si="7"/>
        <v>0.156</v>
      </c>
      <c r="V25" s="47">
        <f t="shared" si="8"/>
        <v>0.1575</v>
      </c>
    </row>
    <row r="26" spans="1:22" x14ac:dyDescent="0.25">
      <c r="A26" s="86">
        <v>42204</v>
      </c>
      <c r="B26" s="175">
        <v>20.934000000000001</v>
      </c>
      <c r="C26" s="172">
        <v>20.738</v>
      </c>
      <c r="D26" s="89">
        <f t="shared" si="0"/>
        <v>20.835999999999999</v>
      </c>
      <c r="E26" s="92">
        <f>E25</f>
        <v>746.21</v>
      </c>
      <c r="F26" s="91">
        <f t="shared" si="1"/>
        <v>0.1554803156</v>
      </c>
      <c r="G26" s="52"/>
      <c r="H26" s="94">
        <f t="shared" si="9"/>
        <v>0.1547</v>
      </c>
      <c r="I26" s="95">
        <f t="shared" si="2"/>
        <v>0.15240000000000001</v>
      </c>
      <c r="J26" s="97" t="str">
        <f t="shared" si="3"/>
        <v/>
      </c>
      <c r="K26" s="37"/>
      <c r="L26" s="98">
        <f t="shared" si="4"/>
        <v>0.15629999999999999</v>
      </c>
      <c r="M26" s="95">
        <f t="shared" si="5"/>
        <v>0.15859999999999999</v>
      </c>
      <c r="N26" s="97" t="str">
        <f t="shared" si="6"/>
        <v/>
      </c>
      <c r="O26" s="52"/>
      <c r="P26" s="101"/>
      <c r="Q26" s="89"/>
      <c r="R26" s="115" t="s">
        <v>13</v>
      </c>
      <c r="S26" s="52"/>
      <c r="T26" s="222"/>
      <c r="U26" s="94">
        <f t="shared" si="7"/>
        <v>0.1547</v>
      </c>
      <c r="V26" s="91">
        <f t="shared" si="8"/>
        <v>0.15629999999999999</v>
      </c>
    </row>
    <row r="27" spans="1:22" x14ac:dyDescent="0.25">
      <c r="A27" s="128">
        <v>42205</v>
      </c>
      <c r="B27" s="176">
        <v>20.972999999999999</v>
      </c>
      <c r="C27" s="173">
        <v>20.774999999999999</v>
      </c>
      <c r="D27" s="38">
        <f t="shared" si="0"/>
        <v>20.873999999999999</v>
      </c>
      <c r="E27" s="39">
        <v>746.15</v>
      </c>
      <c r="F27" s="47">
        <f t="shared" si="1"/>
        <v>0.15575135099999998</v>
      </c>
      <c r="G27" s="52"/>
      <c r="H27" s="56">
        <f t="shared" si="9"/>
        <v>0.155</v>
      </c>
      <c r="I27" s="37">
        <f t="shared" si="2"/>
        <v>0.15260000000000001</v>
      </c>
      <c r="J27" s="41" t="str">
        <f t="shared" si="3"/>
        <v/>
      </c>
      <c r="K27" s="37"/>
      <c r="L27" s="55">
        <f t="shared" si="4"/>
        <v>0.1565</v>
      </c>
      <c r="M27" s="37">
        <f t="shared" si="5"/>
        <v>0.15890000000000001</v>
      </c>
      <c r="N27" s="41" t="str">
        <f t="shared" si="6"/>
        <v/>
      </c>
      <c r="O27" s="222"/>
      <c r="P27" s="54"/>
      <c r="Q27" s="38"/>
      <c r="R27" s="116" t="s">
        <v>13</v>
      </c>
      <c r="S27" s="52"/>
      <c r="T27" s="222"/>
      <c r="U27" s="56">
        <f t="shared" si="7"/>
        <v>0.155</v>
      </c>
      <c r="V27" s="47">
        <f t="shared" si="8"/>
        <v>0.1565</v>
      </c>
    </row>
    <row r="28" spans="1:22" x14ac:dyDescent="0.25">
      <c r="A28" s="86">
        <v>42206</v>
      </c>
      <c r="B28" s="175">
        <v>21.010999999999999</v>
      </c>
      <c r="C28" s="172">
        <v>21.1</v>
      </c>
      <c r="D28" s="89">
        <f t="shared" si="0"/>
        <v>21.056000000000001</v>
      </c>
      <c r="E28" s="92">
        <v>746.18</v>
      </c>
      <c r="F28" s="91">
        <f t="shared" si="1"/>
        <v>0.1571156608</v>
      </c>
      <c r="G28" s="52"/>
      <c r="H28" s="94">
        <f t="shared" si="9"/>
        <v>0.15629999999999999</v>
      </c>
      <c r="I28" s="95">
        <f t="shared" si="2"/>
        <v>0.154</v>
      </c>
      <c r="J28" s="97" t="str">
        <f t="shared" si="3"/>
        <v/>
      </c>
      <c r="K28" s="37"/>
      <c r="L28" s="98">
        <f t="shared" si="4"/>
        <v>0.15790000000000001</v>
      </c>
      <c r="M28" s="95">
        <f t="shared" si="5"/>
        <v>0.1603</v>
      </c>
      <c r="N28" s="97" t="str">
        <f t="shared" si="6"/>
        <v/>
      </c>
      <c r="O28" s="52"/>
      <c r="P28" s="101"/>
      <c r="Q28" s="89"/>
      <c r="R28" s="115" t="s">
        <v>13</v>
      </c>
      <c r="S28" s="52"/>
      <c r="T28" s="222"/>
      <c r="U28" s="94">
        <f t="shared" si="7"/>
        <v>0.15629999999999999</v>
      </c>
      <c r="V28" s="91">
        <f t="shared" si="8"/>
        <v>0.15790000000000001</v>
      </c>
    </row>
    <row r="29" spans="1:22" x14ac:dyDescent="0.25">
      <c r="A29" s="128">
        <v>42207</v>
      </c>
      <c r="B29" s="176">
        <v>20.995000000000001</v>
      </c>
      <c r="C29" s="173">
        <v>20.95</v>
      </c>
      <c r="D29" s="38">
        <f t="shared" si="0"/>
        <v>20.972999999999999</v>
      </c>
      <c r="E29" s="39">
        <v>746.16</v>
      </c>
      <c r="F29" s="47">
        <f t="shared" si="1"/>
        <v>0.15649213679999999</v>
      </c>
      <c r="G29" s="52"/>
      <c r="H29" s="56">
        <f t="shared" si="9"/>
        <v>0.15570000000000001</v>
      </c>
      <c r="I29" s="37">
        <f t="shared" si="2"/>
        <v>0.15340000000000001</v>
      </c>
      <c r="J29" s="41" t="str">
        <f t="shared" si="3"/>
        <v/>
      </c>
      <c r="K29" s="37"/>
      <c r="L29" s="55">
        <f t="shared" si="4"/>
        <v>0.1573</v>
      </c>
      <c r="M29" s="37">
        <f t="shared" si="5"/>
        <v>0.15959999999999999</v>
      </c>
      <c r="N29" s="41" t="str">
        <f t="shared" si="6"/>
        <v/>
      </c>
      <c r="O29" s="222"/>
      <c r="P29" s="54"/>
      <c r="Q29" s="38"/>
      <c r="R29" s="116" t="s">
        <v>13</v>
      </c>
      <c r="S29" s="52"/>
      <c r="T29" s="222"/>
      <c r="U29" s="56">
        <f t="shared" si="7"/>
        <v>0.15570000000000001</v>
      </c>
      <c r="V29" s="47">
        <f t="shared" si="8"/>
        <v>0.1573</v>
      </c>
    </row>
    <row r="30" spans="1:22" x14ac:dyDescent="0.25">
      <c r="A30" s="86">
        <v>42208</v>
      </c>
      <c r="B30" s="175">
        <v>20.777000000000001</v>
      </c>
      <c r="C30" s="172">
        <v>20.913</v>
      </c>
      <c r="D30" s="89">
        <f t="shared" si="0"/>
        <v>20.844999999999999</v>
      </c>
      <c r="E30" s="92">
        <v>746.14</v>
      </c>
      <c r="F30" s="91">
        <f t="shared" si="1"/>
        <v>0.15553288299999998</v>
      </c>
      <c r="G30" s="52"/>
      <c r="H30" s="94">
        <f t="shared" si="9"/>
        <v>0.15479999999999999</v>
      </c>
      <c r="I30" s="95">
        <f t="shared" si="2"/>
        <v>0.15240000000000001</v>
      </c>
      <c r="J30" s="97" t="str">
        <f t="shared" si="3"/>
        <v/>
      </c>
      <c r="K30" s="37"/>
      <c r="L30" s="98">
        <f t="shared" si="4"/>
        <v>0.15629999999999999</v>
      </c>
      <c r="M30" s="95">
        <f t="shared" si="5"/>
        <v>0.15859999999999999</v>
      </c>
      <c r="N30" s="97" t="str">
        <f t="shared" si="6"/>
        <v/>
      </c>
      <c r="O30" s="52"/>
      <c r="P30" s="101"/>
      <c r="Q30" s="89"/>
      <c r="R30" s="115" t="s">
        <v>13</v>
      </c>
      <c r="S30" s="52"/>
      <c r="T30" s="222"/>
      <c r="U30" s="94">
        <f t="shared" si="7"/>
        <v>0.15479999999999999</v>
      </c>
      <c r="V30" s="91">
        <f t="shared" si="8"/>
        <v>0.15629999999999999</v>
      </c>
    </row>
    <row r="31" spans="1:22" x14ac:dyDescent="0.25">
      <c r="A31" s="128">
        <v>42209</v>
      </c>
      <c r="B31" s="176">
        <v>20.553000000000001</v>
      </c>
      <c r="C31" s="173">
        <v>20.774999999999999</v>
      </c>
      <c r="D31" s="38">
        <f t="shared" si="0"/>
        <v>20.664000000000001</v>
      </c>
      <c r="E31" s="39">
        <v>746.15</v>
      </c>
      <c r="F31" s="47">
        <f t="shared" si="1"/>
        <v>0.15418443600000001</v>
      </c>
      <c r="G31" s="52"/>
      <c r="H31" s="56">
        <f t="shared" si="9"/>
        <v>0.15340000000000001</v>
      </c>
      <c r="I31" s="37">
        <f t="shared" si="2"/>
        <v>0.15110000000000001</v>
      </c>
      <c r="J31" s="41" t="str">
        <f t="shared" si="3"/>
        <v/>
      </c>
      <c r="K31" s="37"/>
      <c r="L31" s="55">
        <f t="shared" si="4"/>
        <v>0.155</v>
      </c>
      <c r="M31" s="37">
        <f t="shared" si="5"/>
        <v>0.1573</v>
      </c>
      <c r="N31" s="41" t="str">
        <f t="shared" si="6"/>
        <v/>
      </c>
      <c r="O31" s="222"/>
      <c r="P31" s="54"/>
      <c r="Q31" s="38"/>
      <c r="R31" s="116" t="s">
        <v>13</v>
      </c>
      <c r="S31" s="52"/>
      <c r="T31" s="222"/>
      <c r="U31" s="56">
        <f t="shared" si="7"/>
        <v>0.15340000000000001</v>
      </c>
      <c r="V31" s="47">
        <f t="shared" si="8"/>
        <v>0.155</v>
      </c>
    </row>
    <row r="32" spans="1:22" x14ac:dyDescent="0.25">
      <c r="A32" s="86">
        <v>42210</v>
      </c>
      <c r="B32" s="175">
        <v>20.547000000000001</v>
      </c>
      <c r="C32" s="172">
        <v>20.638000000000002</v>
      </c>
      <c r="D32" s="89">
        <f t="shared" si="0"/>
        <v>20.593</v>
      </c>
      <c r="E32" s="92">
        <f>E31</f>
        <v>746.15</v>
      </c>
      <c r="F32" s="91">
        <f t="shared" si="1"/>
        <v>0.15365466950000001</v>
      </c>
      <c r="G32" s="52"/>
      <c r="H32" s="94">
        <f t="shared" si="9"/>
        <v>0.15290000000000001</v>
      </c>
      <c r="I32" s="95">
        <f t="shared" si="2"/>
        <v>0.15060000000000001</v>
      </c>
      <c r="J32" s="97" t="str">
        <f t="shared" si="3"/>
        <v/>
      </c>
      <c r="K32" s="37"/>
      <c r="L32" s="98">
        <f t="shared" si="4"/>
        <v>0.15440000000000001</v>
      </c>
      <c r="M32" s="95">
        <f t="shared" si="5"/>
        <v>0.15670000000000001</v>
      </c>
      <c r="N32" s="97" t="str">
        <f t="shared" si="6"/>
        <v/>
      </c>
      <c r="O32" s="52"/>
      <c r="P32" s="101"/>
      <c r="Q32" s="89"/>
      <c r="R32" s="115" t="s">
        <v>13</v>
      </c>
      <c r="S32" s="52"/>
      <c r="T32" s="222"/>
      <c r="U32" s="94">
        <f t="shared" si="7"/>
        <v>0.15290000000000001</v>
      </c>
      <c r="V32" s="91">
        <f t="shared" si="8"/>
        <v>0.15440000000000001</v>
      </c>
    </row>
    <row r="33" spans="1:22" x14ac:dyDescent="0.25">
      <c r="A33" s="128">
        <v>42211</v>
      </c>
      <c r="B33" s="176">
        <v>20.518999999999998</v>
      </c>
      <c r="C33" s="173">
        <v>21.1</v>
      </c>
      <c r="D33" s="38">
        <f t="shared" si="0"/>
        <v>20.81</v>
      </c>
      <c r="E33" s="39">
        <f>E32</f>
        <v>746.15</v>
      </c>
      <c r="F33" s="47">
        <f t="shared" si="1"/>
        <v>0.15527381499999998</v>
      </c>
      <c r="G33" s="52"/>
      <c r="H33" s="56">
        <f t="shared" si="9"/>
        <v>0.1545</v>
      </c>
      <c r="I33" s="37">
        <f t="shared" si="2"/>
        <v>0.1522</v>
      </c>
      <c r="J33" s="41" t="str">
        <f t="shared" si="3"/>
        <v/>
      </c>
      <c r="K33" s="37"/>
      <c r="L33" s="55">
        <f t="shared" si="4"/>
        <v>0.156</v>
      </c>
      <c r="M33" s="37">
        <f t="shared" si="5"/>
        <v>0.15840000000000001</v>
      </c>
      <c r="N33" s="41" t="str">
        <f t="shared" si="6"/>
        <v/>
      </c>
      <c r="O33" s="52"/>
      <c r="P33" s="54"/>
      <c r="Q33" s="38"/>
      <c r="R33" s="116" t="s">
        <v>13</v>
      </c>
      <c r="S33" s="52"/>
      <c r="T33" s="222"/>
      <c r="U33" s="56">
        <f t="shared" si="7"/>
        <v>0.1545</v>
      </c>
      <c r="V33" s="47">
        <f t="shared" si="8"/>
        <v>0.156</v>
      </c>
    </row>
    <row r="34" spans="1:22" x14ac:dyDescent="0.25">
      <c r="A34" s="86">
        <v>42212</v>
      </c>
      <c r="B34" s="175">
        <v>20.568000000000001</v>
      </c>
      <c r="C34" s="172">
        <v>20.6</v>
      </c>
      <c r="D34" s="89">
        <f t="shared" si="0"/>
        <v>20.584</v>
      </c>
      <c r="E34" s="92">
        <v>746.15</v>
      </c>
      <c r="F34" s="91">
        <f t="shared" si="1"/>
        <v>0.15358751600000001</v>
      </c>
      <c r="G34" s="52"/>
      <c r="H34" s="94">
        <f t="shared" si="9"/>
        <v>0.15279999999999999</v>
      </c>
      <c r="I34" s="95">
        <f t="shared" si="2"/>
        <v>0.15049999999999999</v>
      </c>
      <c r="J34" s="97" t="str">
        <f t="shared" si="3"/>
        <v/>
      </c>
      <c r="K34" s="37"/>
      <c r="L34" s="98">
        <f t="shared" si="4"/>
        <v>0.15440000000000001</v>
      </c>
      <c r="M34" s="95">
        <f t="shared" si="5"/>
        <v>0.15670000000000001</v>
      </c>
      <c r="N34" s="97" t="str">
        <f t="shared" si="6"/>
        <v/>
      </c>
      <c r="O34" s="52"/>
      <c r="P34" s="101"/>
      <c r="Q34" s="89"/>
      <c r="R34" s="115" t="s">
        <v>13</v>
      </c>
      <c r="S34" s="52"/>
      <c r="T34" s="222"/>
      <c r="U34" s="94">
        <f t="shared" si="7"/>
        <v>0.15279999999999999</v>
      </c>
      <c r="V34" s="91">
        <f t="shared" si="8"/>
        <v>0.15440000000000001</v>
      </c>
    </row>
    <row r="35" spans="1:22" x14ac:dyDescent="0.25">
      <c r="A35" s="128">
        <v>42213</v>
      </c>
      <c r="B35" s="176">
        <v>20.542000000000002</v>
      </c>
      <c r="C35" s="173">
        <v>20.562999999999999</v>
      </c>
      <c r="D35" s="38">
        <f t="shared" si="0"/>
        <v>20.553000000000001</v>
      </c>
      <c r="E35" s="39">
        <v>746.15</v>
      </c>
      <c r="F35" s="47">
        <f t="shared" si="1"/>
        <v>0.15335620950000001</v>
      </c>
      <c r="G35" s="52"/>
      <c r="H35" s="56">
        <f t="shared" si="9"/>
        <v>0.15260000000000001</v>
      </c>
      <c r="I35" s="37">
        <f t="shared" si="2"/>
        <v>0.15029999999999999</v>
      </c>
      <c r="J35" s="41" t="str">
        <f t="shared" si="3"/>
        <v/>
      </c>
      <c r="K35" s="37"/>
      <c r="L35" s="55">
        <f t="shared" si="4"/>
        <v>0.15409999999999999</v>
      </c>
      <c r="M35" s="37">
        <f t="shared" si="5"/>
        <v>0.15640000000000001</v>
      </c>
      <c r="N35" s="41" t="str">
        <f t="shared" si="6"/>
        <v/>
      </c>
      <c r="O35" s="52"/>
      <c r="P35" s="54"/>
      <c r="Q35" s="38"/>
      <c r="R35" s="116" t="s">
        <v>13</v>
      </c>
      <c r="S35" s="52"/>
      <c r="T35" s="222"/>
      <c r="U35" s="56">
        <f t="shared" si="7"/>
        <v>0.15260000000000001</v>
      </c>
      <c r="V35" s="47">
        <f t="shared" si="8"/>
        <v>0.15409999999999999</v>
      </c>
    </row>
    <row r="36" spans="1:22" x14ac:dyDescent="0.25">
      <c r="A36" s="86">
        <v>42214</v>
      </c>
      <c r="B36" s="175">
        <v>20.744</v>
      </c>
      <c r="C36" s="172">
        <v>20.85</v>
      </c>
      <c r="D36" s="89">
        <f t="shared" si="0"/>
        <v>20.797000000000001</v>
      </c>
      <c r="E36" s="92">
        <v>746.14</v>
      </c>
      <c r="F36" s="91">
        <f t="shared" si="1"/>
        <v>0.15517473579999999</v>
      </c>
      <c r="G36" s="52"/>
      <c r="H36" s="94">
        <f t="shared" si="9"/>
        <v>0.15440000000000001</v>
      </c>
      <c r="I36" s="95">
        <f t="shared" si="2"/>
        <v>0.15210000000000001</v>
      </c>
      <c r="J36" s="97" t="str">
        <f t="shared" si="3"/>
        <v/>
      </c>
      <c r="K36" s="37"/>
      <c r="L36" s="98">
        <f t="shared" si="4"/>
        <v>0.156</v>
      </c>
      <c r="M36" s="95">
        <f t="shared" si="5"/>
        <v>0.1583</v>
      </c>
      <c r="N36" s="97" t="str">
        <f t="shared" si="6"/>
        <v/>
      </c>
      <c r="O36" s="222"/>
      <c r="P36" s="101"/>
      <c r="Q36" s="89"/>
      <c r="R36" s="115" t="s">
        <v>13</v>
      </c>
      <c r="S36" s="52"/>
      <c r="T36" s="222"/>
      <c r="U36" s="94">
        <f t="shared" si="7"/>
        <v>0.15440000000000001</v>
      </c>
      <c r="V36" s="91">
        <f t="shared" si="8"/>
        <v>0.156</v>
      </c>
    </row>
    <row r="37" spans="1:22" x14ac:dyDescent="0.25">
      <c r="A37" s="128">
        <v>42215</v>
      </c>
      <c r="B37" s="176">
        <v>20.809000000000001</v>
      </c>
      <c r="C37" s="173">
        <v>21.3</v>
      </c>
      <c r="D37" s="38">
        <f t="shared" si="0"/>
        <v>21.055</v>
      </c>
      <c r="E37" s="39">
        <v>746.09</v>
      </c>
      <c r="F37" s="47">
        <f t="shared" si="1"/>
        <v>0.1570892495</v>
      </c>
      <c r="G37" s="52"/>
      <c r="H37" s="56">
        <f t="shared" si="9"/>
        <v>0.15629999999999999</v>
      </c>
      <c r="I37" s="37">
        <f t="shared" si="2"/>
        <v>0.15390000000000001</v>
      </c>
      <c r="J37" s="41"/>
      <c r="K37" s="37"/>
      <c r="L37" s="55">
        <f t="shared" si="4"/>
        <v>0.15790000000000001</v>
      </c>
      <c r="M37" s="37">
        <f t="shared" si="5"/>
        <v>0.16020000000000001</v>
      </c>
      <c r="N37" s="41" t="str">
        <f t="shared" si="6"/>
        <v/>
      </c>
      <c r="O37" s="222"/>
      <c r="P37" s="54"/>
      <c r="Q37" s="38"/>
      <c r="R37" s="116" t="s">
        <v>13</v>
      </c>
      <c r="S37" s="52"/>
      <c r="T37" s="222"/>
      <c r="U37" s="56">
        <f t="shared" si="7"/>
        <v>0.15629999999999999</v>
      </c>
      <c r="V37" s="47">
        <f t="shared" si="8"/>
        <v>0.15790000000000001</v>
      </c>
    </row>
    <row r="38" spans="1:22" ht="15.75" thickBot="1" x14ac:dyDescent="0.3">
      <c r="A38" s="131">
        <v>42216</v>
      </c>
      <c r="B38" s="233">
        <v>20.887</v>
      </c>
      <c r="C38" s="189">
        <v>20.875</v>
      </c>
      <c r="D38" s="134">
        <f t="shared" si="0"/>
        <v>20.881</v>
      </c>
      <c r="E38" s="135">
        <v>746.15</v>
      </c>
      <c r="F38" s="136">
        <f t="shared" si="1"/>
        <v>0.15580358150000001</v>
      </c>
      <c r="G38" s="52"/>
      <c r="H38" s="140">
        <f t="shared" si="9"/>
        <v>0.155</v>
      </c>
      <c r="I38" s="141">
        <f t="shared" si="2"/>
        <v>0.1527</v>
      </c>
      <c r="J38" s="142" t="str">
        <f t="shared" si="3"/>
        <v/>
      </c>
      <c r="K38" s="37"/>
      <c r="L38" s="145">
        <f t="shared" si="4"/>
        <v>0.15659999999999999</v>
      </c>
      <c r="M38" s="141">
        <f t="shared" si="5"/>
        <v>0.15890000000000001</v>
      </c>
      <c r="N38" s="142" t="str">
        <f t="shared" si="6"/>
        <v/>
      </c>
      <c r="O38" s="222"/>
      <c r="P38" s="190"/>
      <c r="Q38" s="134"/>
      <c r="R38" s="149" t="s">
        <v>13</v>
      </c>
      <c r="S38" s="52"/>
      <c r="T38" s="222"/>
      <c r="U38" s="140">
        <f t="shared" si="7"/>
        <v>0.155</v>
      </c>
      <c r="V38" s="136">
        <f t="shared" si="8"/>
        <v>0.15659999999999999</v>
      </c>
    </row>
    <row r="39" spans="1:22" x14ac:dyDescent="0.25">
      <c r="A39" s="65" t="s">
        <v>47</v>
      </c>
      <c r="B39" s="39"/>
      <c r="C39" s="39"/>
      <c r="D39" s="37"/>
      <c r="E39" s="39"/>
      <c r="F39" s="37">
        <f>ROUND(SUM(F8:F38)/31,4)</f>
        <v>0.15659999999999999</v>
      </c>
      <c r="G39" s="35"/>
      <c r="H39" s="50"/>
      <c r="I39" s="38"/>
      <c r="J39" s="36"/>
      <c r="K39" s="38"/>
      <c r="L39" s="38"/>
      <c r="M39" s="38"/>
      <c r="N39" s="36"/>
      <c r="O39" s="1"/>
      <c r="P39" s="36"/>
      <c r="Q39" s="36"/>
      <c r="R39" s="35"/>
      <c r="S39" s="35"/>
      <c r="T39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workbookViewId="0">
      <pane xSplit="1" topLeftCell="B1" activePane="topRight" state="frozen"/>
      <selection pane="topRight" activeCell="D3" sqref="D3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8" max="8" width="12.42578125" customWidth="1"/>
    <col min="9" max="9" width="12.140625" customWidth="1"/>
    <col min="10" max="10" width="13.5703125" customWidth="1"/>
    <col min="12" max="12" width="12.5703125" customWidth="1"/>
    <col min="13" max="13" width="11.42578125" customWidth="1"/>
    <col min="14" max="14" width="12.42578125" customWidth="1"/>
    <col min="16" max="16" width="13.42578125" customWidth="1"/>
    <col min="17" max="17" width="14.28515625" customWidth="1"/>
    <col min="18" max="18" width="13.7109375" customWidth="1"/>
    <col min="20" max="20" width="9.140625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46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234" t="s">
        <v>1</v>
      </c>
      <c r="C6" s="235" t="s">
        <v>2</v>
      </c>
      <c r="D6" s="235" t="s">
        <v>6</v>
      </c>
      <c r="E6" s="235" t="s">
        <v>8</v>
      </c>
      <c r="F6" s="236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237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42156</v>
      </c>
      <c r="B8" s="228">
        <v>20.78</v>
      </c>
      <c r="C8" s="209">
        <v>20.55</v>
      </c>
      <c r="D8" s="210">
        <f t="shared" ref="D8:D37" si="0">ROUND((B8+C8)/2,3)</f>
        <v>20.664999999999999</v>
      </c>
      <c r="E8" s="211">
        <v>745.88</v>
      </c>
      <c r="F8" s="212">
        <f t="shared" ref="F8:F37" si="1">(D8*E8)/100000</f>
        <v>0.154136102</v>
      </c>
      <c r="G8" s="52"/>
      <c r="H8" s="214">
        <f>ROUND(ROUND(D8*0.995,3)*(E8/100000),4)</f>
        <v>0.15340000000000001</v>
      </c>
      <c r="I8" s="215">
        <f t="shared" ref="I8:I37" si="2">ROUND(ROUND(D8*0.98,3)*(E8/100000),4)</f>
        <v>0.15110000000000001</v>
      </c>
      <c r="J8" s="216" t="str">
        <f t="shared" ref="J8:J37" si="3">IF(ISNUMBER(P8),ROUND(ROUND(P8,3)*(E8/100000),4),"")</f>
        <v/>
      </c>
      <c r="K8" s="37"/>
      <c r="L8" s="217">
        <f t="shared" ref="L8:L37" si="4">ROUND(ROUND(D8*1.005,3)*(E8/100000),4)</f>
        <v>0.15490000000000001</v>
      </c>
      <c r="M8" s="215">
        <f t="shared" ref="M8:M37" si="5">ROUND(ROUND(D8*1.02,3)*(E8/100000),4)</f>
        <v>0.15720000000000001</v>
      </c>
      <c r="N8" s="218" t="str">
        <f t="shared" ref="N8:N32" si="6">IF(ISNUMBER(Q8),ROUND(ROUND(Q8,3)*(E8/100000),4),"")</f>
        <v/>
      </c>
      <c r="O8" s="52"/>
      <c r="P8" s="219"/>
      <c r="Q8" s="220"/>
      <c r="R8" s="221" t="s">
        <v>13</v>
      </c>
      <c r="S8" s="52"/>
      <c r="T8" s="222"/>
      <c r="U8" s="214">
        <f>IF(R8="Green zone",MIN(H8,J8),IF(T8="Upper",MIN(I8,J8),IF(T8="Lower",MIN(H8,J8))))</f>
        <v>0.15340000000000001</v>
      </c>
      <c r="V8" s="212">
        <f>IF(R8="Green zone",MAX(L8,N8),IF(T8="Upper",MAX(L8,N8),IF(T8="Lower",MAX(M8,N8))))</f>
        <v>0.15490000000000001</v>
      </c>
    </row>
    <row r="9" spans="1:22" x14ac:dyDescent="0.25">
      <c r="A9" s="128">
        <v>42157</v>
      </c>
      <c r="B9" s="176">
        <v>20.751999999999999</v>
      </c>
      <c r="C9" s="203">
        <v>20.375</v>
      </c>
      <c r="D9" s="38">
        <f t="shared" si="0"/>
        <v>20.564</v>
      </c>
      <c r="E9" s="39">
        <v>745.9</v>
      </c>
      <c r="F9" s="47">
        <f>(D9*E9)/100000</f>
        <v>0.15338687600000001</v>
      </c>
      <c r="G9" s="52"/>
      <c r="H9" s="56">
        <f>ROUND(ROUND(D9*0.995,3)*(E9/100000),4)</f>
        <v>0.15260000000000001</v>
      </c>
      <c r="I9" s="37">
        <f t="shared" si="2"/>
        <v>0.15029999999999999</v>
      </c>
      <c r="J9" s="204" t="str">
        <f t="shared" si="3"/>
        <v/>
      </c>
      <c r="K9" s="37"/>
      <c r="L9" s="55">
        <f t="shared" si="4"/>
        <v>0.1542</v>
      </c>
      <c r="M9" s="37">
        <f t="shared" si="5"/>
        <v>0.1565</v>
      </c>
      <c r="N9" s="41" t="str">
        <f t="shared" si="6"/>
        <v/>
      </c>
      <c r="O9" s="222"/>
      <c r="P9" s="227"/>
      <c r="Q9" s="74"/>
      <c r="R9" s="116" t="s">
        <v>13</v>
      </c>
      <c r="S9" s="52"/>
      <c r="T9" s="222"/>
      <c r="U9" s="56">
        <f t="shared" ref="U9:U37" si="7">IF(R9="Green zone",MIN(H9,J9),IF(T9="Upper",MIN(I9,J9),IF(T9="Lower",MIN(H9,J9))))</f>
        <v>0.15260000000000001</v>
      </c>
      <c r="V9" s="47">
        <f t="shared" ref="V9:V37" si="8">IF(R9="Green zone",MAX(L9,N9),IF(T9="Upper",MAX(L9,N9),IF(T9="Lower",MAX(M9,N9))))</f>
        <v>0.1542</v>
      </c>
    </row>
    <row r="10" spans="1:22" x14ac:dyDescent="0.25">
      <c r="A10" s="86">
        <v>42158</v>
      </c>
      <c r="B10" s="175">
        <v>20.68</v>
      </c>
      <c r="C10" s="172">
        <v>20.213000000000001</v>
      </c>
      <c r="D10" s="89">
        <f t="shared" si="0"/>
        <v>20.446999999999999</v>
      </c>
      <c r="E10" s="92">
        <v>745.97</v>
      </c>
      <c r="F10" s="91">
        <f t="shared" si="1"/>
        <v>0.15252848589999998</v>
      </c>
      <c r="G10" s="52"/>
      <c r="H10" s="94">
        <f t="shared" ref="H10:H37" si="9">ROUND(ROUND(D10*0.995,3)*(E10/100000),4)</f>
        <v>0.15179999999999999</v>
      </c>
      <c r="I10" s="95">
        <f t="shared" si="2"/>
        <v>0.14949999999999999</v>
      </c>
      <c r="J10" s="97" t="str">
        <f t="shared" si="3"/>
        <v/>
      </c>
      <c r="K10" s="37"/>
      <c r="L10" s="98">
        <f t="shared" si="4"/>
        <v>0.15329999999999999</v>
      </c>
      <c r="M10" s="95">
        <f t="shared" si="5"/>
        <v>0.15559999999999999</v>
      </c>
      <c r="N10" s="97" t="str">
        <f t="shared" si="6"/>
        <v/>
      </c>
      <c r="O10" s="52"/>
      <c r="P10" s="101"/>
      <c r="Q10" s="89"/>
      <c r="R10" s="115" t="s">
        <v>13</v>
      </c>
      <c r="S10" s="52"/>
      <c r="T10" s="222"/>
      <c r="U10" s="94">
        <f t="shared" si="7"/>
        <v>0.15179999999999999</v>
      </c>
      <c r="V10" s="91">
        <f t="shared" si="8"/>
        <v>0.15329999999999999</v>
      </c>
    </row>
    <row r="11" spans="1:22" x14ac:dyDescent="0.25">
      <c r="A11" s="128">
        <v>42159</v>
      </c>
      <c r="B11" s="176">
        <v>20.760999999999999</v>
      </c>
      <c r="C11" s="173">
        <v>21.04</v>
      </c>
      <c r="D11" s="38">
        <f t="shared" si="0"/>
        <v>20.901</v>
      </c>
      <c r="E11" s="39">
        <v>745.99</v>
      </c>
      <c r="F11" s="47">
        <f>(D11*E11)/100000</f>
        <v>0.15591936989999999</v>
      </c>
      <c r="G11" s="52"/>
      <c r="H11" s="56">
        <f>ROUND(ROUND(D11*0.995,3)*(E11/100000),4)</f>
        <v>0.15509999999999999</v>
      </c>
      <c r="I11" s="37">
        <f t="shared" si="2"/>
        <v>0.15279999999999999</v>
      </c>
      <c r="J11" s="41" t="str">
        <f t="shared" si="3"/>
        <v/>
      </c>
      <c r="K11" s="37"/>
      <c r="L11" s="55">
        <f t="shared" si="4"/>
        <v>0.15670000000000001</v>
      </c>
      <c r="M11" s="37">
        <f t="shared" si="5"/>
        <v>0.159</v>
      </c>
      <c r="N11" s="41">
        <f t="shared" si="6"/>
        <v>0.15679999999999999</v>
      </c>
      <c r="O11" s="222"/>
      <c r="P11" s="54"/>
      <c r="Q11" s="38">
        <v>21.024999999999999</v>
      </c>
      <c r="R11" s="116" t="s">
        <v>13</v>
      </c>
      <c r="S11" s="52"/>
      <c r="T11" s="222"/>
      <c r="U11" s="56">
        <f t="shared" si="7"/>
        <v>0.15509999999999999</v>
      </c>
      <c r="V11" s="47">
        <f t="shared" si="8"/>
        <v>0.15679999999999999</v>
      </c>
    </row>
    <row r="12" spans="1:22" x14ac:dyDescent="0.25">
      <c r="A12" s="86">
        <v>42160</v>
      </c>
      <c r="B12" s="175">
        <v>20.565999999999999</v>
      </c>
      <c r="C12" s="172">
        <v>20.2</v>
      </c>
      <c r="D12" s="89">
        <f t="shared" si="0"/>
        <v>20.382999999999999</v>
      </c>
      <c r="E12" s="92">
        <f>E11</f>
        <v>745.99</v>
      </c>
      <c r="F12" s="91">
        <f t="shared" si="1"/>
        <v>0.15205514170000001</v>
      </c>
      <c r="G12" s="52"/>
      <c r="H12" s="94">
        <f t="shared" si="9"/>
        <v>0.15129999999999999</v>
      </c>
      <c r="I12" s="95">
        <f t="shared" si="2"/>
        <v>0.14899999999999999</v>
      </c>
      <c r="J12" s="97" t="str">
        <f t="shared" si="3"/>
        <v/>
      </c>
      <c r="K12" s="37"/>
      <c r="L12" s="98">
        <f t="shared" si="4"/>
        <v>0.15279999999999999</v>
      </c>
      <c r="M12" s="95">
        <f t="shared" si="5"/>
        <v>0.15509999999999999</v>
      </c>
      <c r="N12" s="97" t="str">
        <f t="shared" si="6"/>
        <v/>
      </c>
      <c r="O12" s="52"/>
      <c r="P12" s="101"/>
      <c r="Q12" s="89"/>
      <c r="R12" s="115" t="s">
        <v>13</v>
      </c>
      <c r="S12" s="52"/>
      <c r="T12" s="222"/>
      <c r="U12" s="94">
        <f t="shared" si="7"/>
        <v>0.15129999999999999</v>
      </c>
      <c r="V12" s="91">
        <f t="shared" si="8"/>
        <v>0.15279999999999999</v>
      </c>
    </row>
    <row r="13" spans="1:22" x14ac:dyDescent="0.25">
      <c r="A13" s="128">
        <v>42161</v>
      </c>
      <c r="B13" s="176">
        <v>20.356000000000002</v>
      </c>
      <c r="C13" s="173">
        <v>20.062999999999999</v>
      </c>
      <c r="D13" s="38">
        <f t="shared" si="0"/>
        <v>20.21</v>
      </c>
      <c r="E13" s="205">
        <f>E12</f>
        <v>745.99</v>
      </c>
      <c r="F13" s="47">
        <f t="shared" si="1"/>
        <v>0.15076457900000001</v>
      </c>
      <c r="G13" s="52"/>
      <c r="H13" s="56">
        <f t="shared" si="9"/>
        <v>0.15</v>
      </c>
      <c r="I13" s="37">
        <f t="shared" si="2"/>
        <v>0.14779999999999999</v>
      </c>
      <c r="J13" s="41" t="str">
        <f t="shared" si="3"/>
        <v/>
      </c>
      <c r="K13" s="37"/>
      <c r="L13" s="55">
        <f t="shared" si="4"/>
        <v>0.1515</v>
      </c>
      <c r="M13" s="37">
        <f t="shared" si="5"/>
        <v>0.15379999999999999</v>
      </c>
      <c r="N13" s="41" t="str">
        <f t="shared" si="6"/>
        <v/>
      </c>
      <c r="O13" s="222"/>
      <c r="P13" s="54"/>
      <c r="Q13" s="38"/>
      <c r="R13" s="116" t="s">
        <v>13</v>
      </c>
      <c r="S13" s="52"/>
      <c r="T13" s="222"/>
      <c r="U13" s="56">
        <f t="shared" si="7"/>
        <v>0.15</v>
      </c>
      <c r="V13" s="47">
        <f t="shared" si="8"/>
        <v>0.1515</v>
      </c>
    </row>
    <row r="14" spans="1:22" x14ac:dyDescent="0.25">
      <c r="A14" s="86">
        <v>42162</v>
      </c>
      <c r="B14" s="175">
        <v>20.361999999999998</v>
      </c>
      <c r="C14" s="172">
        <v>19.988</v>
      </c>
      <c r="D14" s="89">
        <f t="shared" si="0"/>
        <v>20.175000000000001</v>
      </c>
      <c r="E14" s="92">
        <f>E13</f>
        <v>745.99</v>
      </c>
      <c r="F14" s="91">
        <f t="shared" si="1"/>
        <v>0.15050348250000001</v>
      </c>
      <c r="G14" s="52"/>
      <c r="H14" s="94">
        <f t="shared" si="9"/>
        <v>0.14979999999999999</v>
      </c>
      <c r="I14" s="95">
        <f t="shared" si="2"/>
        <v>0.14749999999999999</v>
      </c>
      <c r="J14" s="97" t="str">
        <f t="shared" si="3"/>
        <v/>
      </c>
      <c r="K14" s="37"/>
      <c r="L14" s="98">
        <f t="shared" si="4"/>
        <v>0.15129999999999999</v>
      </c>
      <c r="M14" s="95">
        <f t="shared" si="5"/>
        <v>0.1535</v>
      </c>
      <c r="N14" s="97" t="str">
        <f t="shared" si="6"/>
        <v/>
      </c>
      <c r="O14" s="52"/>
      <c r="P14" s="101"/>
      <c r="Q14" s="89"/>
      <c r="R14" s="115" t="s">
        <v>13</v>
      </c>
      <c r="S14" s="52"/>
      <c r="T14" s="222"/>
      <c r="U14" s="94">
        <f t="shared" si="7"/>
        <v>0.14979999999999999</v>
      </c>
      <c r="V14" s="91">
        <f t="shared" si="8"/>
        <v>0.15129999999999999</v>
      </c>
    </row>
    <row r="15" spans="1:22" x14ac:dyDescent="0.25">
      <c r="A15" s="128">
        <v>42163</v>
      </c>
      <c r="B15" s="176">
        <v>20.492999999999999</v>
      </c>
      <c r="C15" s="173">
        <v>20.888000000000002</v>
      </c>
      <c r="D15" s="38">
        <f t="shared" si="0"/>
        <v>20.690999999999999</v>
      </c>
      <c r="E15" s="39">
        <v>746.02</v>
      </c>
      <c r="F15" s="47">
        <f t="shared" si="1"/>
        <v>0.15435899819999999</v>
      </c>
      <c r="G15" s="52"/>
      <c r="H15" s="56">
        <f t="shared" si="9"/>
        <v>0.15359999999999999</v>
      </c>
      <c r="I15" s="37">
        <f t="shared" si="2"/>
        <v>0.15129999999999999</v>
      </c>
      <c r="J15" s="41" t="str">
        <f t="shared" si="3"/>
        <v/>
      </c>
      <c r="K15" s="37"/>
      <c r="L15" s="55">
        <f t="shared" si="4"/>
        <v>0.15509999999999999</v>
      </c>
      <c r="M15" s="37">
        <f t="shared" si="5"/>
        <v>0.15740000000000001</v>
      </c>
      <c r="N15" s="41" t="str">
        <f t="shared" si="6"/>
        <v/>
      </c>
      <c r="O15" s="222"/>
      <c r="P15" s="54"/>
      <c r="Q15" s="38"/>
      <c r="R15" s="116" t="s">
        <v>13</v>
      </c>
      <c r="S15" s="52"/>
      <c r="T15" s="222"/>
      <c r="U15" s="56">
        <f t="shared" si="7"/>
        <v>0.15359999999999999</v>
      </c>
      <c r="V15" s="47">
        <f t="shared" si="8"/>
        <v>0.15509999999999999</v>
      </c>
    </row>
    <row r="16" spans="1:22" x14ac:dyDescent="0.25">
      <c r="A16" s="86">
        <v>42164</v>
      </c>
      <c r="B16" s="175">
        <v>20.707000000000001</v>
      </c>
      <c r="C16" s="172">
        <v>20.488</v>
      </c>
      <c r="D16" s="89">
        <f t="shared" si="0"/>
        <v>20.597999999999999</v>
      </c>
      <c r="E16" s="92">
        <v>746.03</v>
      </c>
      <c r="F16" s="91">
        <f t="shared" si="1"/>
        <v>0.15366725939999998</v>
      </c>
      <c r="G16" s="52"/>
      <c r="H16" s="94">
        <f t="shared" si="9"/>
        <v>0.15290000000000001</v>
      </c>
      <c r="I16" s="95">
        <f t="shared" si="2"/>
        <v>0.15060000000000001</v>
      </c>
      <c r="J16" s="97" t="str">
        <f t="shared" si="3"/>
        <v/>
      </c>
      <c r="K16" s="37"/>
      <c r="L16" s="98">
        <f t="shared" si="4"/>
        <v>0.15440000000000001</v>
      </c>
      <c r="M16" s="95">
        <f t="shared" si="5"/>
        <v>0.15670000000000001</v>
      </c>
      <c r="N16" s="97" t="str">
        <f t="shared" si="6"/>
        <v/>
      </c>
      <c r="O16" s="52"/>
      <c r="P16" s="101"/>
      <c r="Q16" s="89"/>
      <c r="R16" s="115" t="s">
        <v>13</v>
      </c>
      <c r="S16" s="52"/>
      <c r="T16" s="222"/>
      <c r="U16" s="94">
        <f t="shared" si="7"/>
        <v>0.15290000000000001</v>
      </c>
      <c r="V16" s="91">
        <f t="shared" si="8"/>
        <v>0.15440000000000001</v>
      </c>
    </row>
    <row r="17" spans="1:22" x14ac:dyDescent="0.25">
      <c r="A17" s="128">
        <v>42165</v>
      </c>
      <c r="B17" s="176">
        <v>20.745999999999999</v>
      </c>
      <c r="C17" s="173">
        <v>20.625</v>
      </c>
      <c r="D17" s="38">
        <f t="shared" si="0"/>
        <v>20.686</v>
      </c>
      <c r="E17" s="39">
        <v>746.15</v>
      </c>
      <c r="F17" s="47">
        <f t="shared" si="1"/>
        <v>0.15434858899999998</v>
      </c>
      <c r="G17" s="52"/>
      <c r="H17" s="56">
        <f t="shared" si="9"/>
        <v>0.15359999999999999</v>
      </c>
      <c r="I17" s="37">
        <f t="shared" si="2"/>
        <v>0.15129999999999999</v>
      </c>
      <c r="J17" s="41" t="str">
        <f t="shared" si="3"/>
        <v/>
      </c>
      <c r="K17" s="37"/>
      <c r="L17" s="55">
        <f t="shared" si="4"/>
        <v>0.15509999999999999</v>
      </c>
      <c r="M17" s="37">
        <f t="shared" si="5"/>
        <v>0.15740000000000001</v>
      </c>
      <c r="N17" s="41" t="str">
        <f t="shared" si="6"/>
        <v/>
      </c>
      <c r="O17" s="222"/>
      <c r="P17" s="54"/>
      <c r="Q17" s="38"/>
      <c r="R17" s="116" t="s">
        <v>13</v>
      </c>
      <c r="S17" s="52"/>
      <c r="T17" s="222"/>
      <c r="U17" s="56">
        <f t="shared" si="7"/>
        <v>0.15359999999999999</v>
      </c>
      <c r="V17" s="47">
        <f t="shared" si="8"/>
        <v>0.15509999999999999</v>
      </c>
    </row>
    <row r="18" spans="1:22" x14ac:dyDescent="0.25">
      <c r="A18" s="86">
        <v>42166</v>
      </c>
      <c r="B18" s="175">
        <v>20.843</v>
      </c>
      <c r="C18" s="172">
        <v>20.425000000000001</v>
      </c>
      <c r="D18" s="89">
        <f t="shared" si="0"/>
        <v>20.634</v>
      </c>
      <c r="E18" s="92">
        <v>746.14</v>
      </c>
      <c r="F18" s="91">
        <f t="shared" si="1"/>
        <v>0.15395852760000001</v>
      </c>
      <c r="G18" s="52"/>
      <c r="H18" s="94">
        <f t="shared" si="9"/>
        <v>0.1532</v>
      </c>
      <c r="I18" s="95">
        <f t="shared" si="2"/>
        <v>0.15090000000000001</v>
      </c>
      <c r="J18" s="97" t="str">
        <f t="shared" si="3"/>
        <v/>
      </c>
      <c r="K18" s="37"/>
      <c r="L18" s="98">
        <f t="shared" si="4"/>
        <v>0.1547</v>
      </c>
      <c r="M18" s="95">
        <f t="shared" si="5"/>
        <v>0.157</v>
      </c>
      <c r="N18" s="97" t="str">
        <f t="shared" si="6"/>
        <v/>
      </c>
      <c r="O18" s="52"/>
      <c r="P18" s="101"/>
      <c r="Q18" s="89"/>
      <c r="R18" s="115" t="s">
        <v>13</v>
      </c>
      <c r="S18" s="52"/>
      <c r="T18" s="222"/>
      <c r="U18" s="94">
        <f t="shared" si="7"/>
        <v>0.1532</v>
      </c>
      <c r="V18" s="91">
        <f t="shared" si="8"/>
        <v>0.1547</v>
      </c>
    </row>
    <row r="19" spans="1:22" x14ac:dyDescent="0.25">
      <c r="A19" s="128">
        <v>42167</v>
      </c>
      <c r="B19" s="176">
        <v>20.638999999999999</v>
      </c>
      <c r="C19" s="173">
        <v>20.363</v>
      </c>
      <c r="D19" s="38">
        <f t="shared" si="0"/>
        <v>20.501000000000001</v>
      </c>
      <c r="E19" s="39">
        <v>746.13</v>
      </c>
      <c r="F19" s="47">
        <f t="shared" si="1"/>
        <v>0.15296411130000001</v>
      </c>
      <c r="G19" s="52"/>
      <c r="H19" s="56">
        <f t="shared" si="9"/>
        <v>0.1522</v>
      </c>
      <c r="I19" s="37">
        <f t="shared" si="2"/>
        <v>0.14990000000000001</v>
      </c>
      <c r="J19" s="41" t="str">
        <f t="shared" si="3"/>
        <v/>
      </c>
      <c r="K19" s="37"/>
      <c r="L19" s="55">
        <f t="shared" si="4"/>
        <v>0.1537</v>
      </c>
      <c r="M19" s="37">
        <f t="shared" si="5"/>
        <v>0.156</v>
      </c>
      <c r="N19" s="41" t="str">
        <f t="shared" si="6"/>
        <v/>
      </c>
      <c r="O19" s="222"/>
      <c r="P19" s="54"/>
      <c r="Q19" s="38"/>
      <c r="R19" s="116" t="s">
        <v>13</v>
      </c>
      <c r="S19" s="52"/>
      <c r="T19" s="222"/>
      <c r="U19" s="56">
        <f t="shared" si="7"/>
        <v>0.1522</v>
      </c>
      <c r="V19" s="47">
        <f t="shared" si="8"/>
        <v>0.1537</v>
      </c>
    </row>
    <row r="20" spans="1:22" x14ac:dyDescent="0.25">
      <c r="A20" s="86">
        <v>42168</v>
      </c>
      <c r="B20" s="175">
        <v>20.466999999999999</v>
      </c>
      <c r="C20" s="172">
        <v>20.574999999999999</v>
      </c>
      <c r="D20" s="89">
        <f t="shared" si="0"/>
        <v>20.521000000000001</v>
      </c>
      <c r="E20" s="92">
        <f>E19</f>
        <v>746.13</v>
      </c>
      <c r="F20" s="91">
        <f t="shared" si="1"/>
        <v>0.15311333730000001</v>
      </c>
      <c r="G20" s="52"/>
      <c r="H20" s="94">
        <f t="shared" si="9"/>
        <v>0.15229999999999999</v>
      </c>
      <c r="I20" s="95">
        <f t="shared" si="2"/>
        <v>0.15010000000000001</v>
      </c>
      <c r="J20" s="97" t="str">
        <f t="shared" si="3"/>
        <v/>
      </c>
      <c r="K20" s="37"/>
      <c r="L20" s="98">
        <f t="shared" si="4"/>
        <v>0.15390000000000001</v>
      </c>
      <c r="M20" s="95">
        <f t="shared" si="5"/>
        <v>0.15620000000000001</v>
      </c>
      <c r="N20" s="97" t="str">
        <f t="shared" si="6"/>
        <v/>
      </c>
      <c r="O20" s="52"/>
      <c r="P20" s="101"/>
      <c r="Q20" s="89"/>
      <c r="R20" s="115" t="s">
        <v>13</v>
      </c>
      <c r="S20" s="52"/>
      <c r="T20" s="222"/>
      <c r="U20" s="94">
        <f t="shared" si="7"/>
        <v>0.15229999999999999</v>
      </c>
      <c r="V20" s="91">
        <f t="shared" si="8"/>
        <v>0.15390000000000001</v>
      </c>
    </row>
    <row r="21" spans="1:22" x14ac:dyDescent="0.25">
      <c r="A21" s="128">
        <v>42169</v>
      </c>
      <c r="B21" s="176">
        <v>20.466999999999999</v>
      </c>
      <c r="C21" s="173">
        <v>20.538</v>
      </c>
      <c r="D21" s="38">
        <f t="shared" si="0"/>
        <v>20.503</v>
      </c>
      <c r="E21" s="39">
        <f>E20</f>
        <v>746.13</v>
      </c>
      <c r="F21" s="47">
        <f t="shared" si="1"/>
        <v>0.15297903390000001</v>
      </c>
      <c r="G21" s="52"/>
      <c r="H21" s="56">
        <f t="shared" si="9"/>
        <v>0.1522</v>
      </c>
      <c r="I21" s="37">
        <f t="shared" si="2"/>
        <v>0.14990000000000001</v>
      </c>
      <c r="J21" s="41" t="str">
        <f t="shared" si="3"/>
        <v/>
      </c>
      <c r="K21" s="37"/>
      <c r="L21" s="55">
        <f t="shared" si="4"/>
        <v>0.1537</v>
      </c>
      <c r="M21" s="37">
        <f t="shared" si="5"/>
        <v>0.156</v>
      </c>
      <c r="N21" s="41" t="str">
        <f t="shared" si="6"/>
        <v/>
      </c>
      <c r="O21" s="222"/>
      <c r="P21" s="54"/>
      <c r="Q21" s="38"/>
      <c r="R21" s="116" t="s">
        <v>13</v>
      </c>
      <c r="S21" s="52"/>
      <c r="T21" s="222"/>
      <c r="U21" s="56">
        <f t="shared" si="7"/>
        <v>0.1522</v>
      </c>
      <c r="V21" s="47">
        <f t="shared" si="8"/>
        <v>0.1537</v>
      </c>
    </row>
    <row r="22" spans="1:22" x14ac:dyDescent="0.25">
      <c r="A22" s="86">
        <v>42170</v>
      </c>
      <c r="B22" s="175">
        <v>20.545000000000002</v>
      </c>
      <c r="C22" s="172">
        <v>20.856999999999999</v>
      </c>
      <c r="D22" s="89">
        <f t="shared" si="0"/>
        <v>20.701000000000001</v>
      </c>
      <c r="E22" s="92">
        <v>745.98</v>
      </c>
      <c r="F22" s="91">
        <f t="shared" si="1"/>
        <v>0.15442531980000002</v>
      </c>
      <c r="G22" s="52"/>
      <c r="H22" s="94">
        <f t="shared" si="9"/>
        <v>0.15359999999999999</v>
      </c>
      <c r="I22" s="95">
        <f t="shared" si="2"/>
        <v>0.15129999999999999</v>
      </c>
      <c r="J22" s="97" t="str">
        <f t="shared" si="3"/>
        <v/>
      </c>
      <c r="K22" s="37"/>
      <c r="L22" s="98">
        <f t="shared" si="4"/>
        <v>0.1552</v>
      </c>
      <c r="M22" s="95">
        <f t="shared" si="5"/>
        <v>0.1575</v>
      </c>
      <c r="N22" s="97">
        <f t="shared" si="6"/>
        <v>0.1552</v>
      </c>
      <c r="O22" s="52"/>
      <c r="P22" s="101"/>
      <c r="Q22" s="89">
        <v>20.8</v>
      </c>
      <c r="R22" s="115" t="s">
        <v>13</v>
      </c>
      <c r="S22" s="52"/>
      <c r="T22" s="222"/>
      <c r="U22" s="94">
        <f t="shared" si="7"/>
        <v>0.15359999999999999</v>
      </c>
      <c r="V22" s="91">
        <f t="shared" si="8"/>
        <v>0.1552</v>
      </c>
    </row>
    <row r="23" spans="1:22" x14ac:dyDescent="0.25">
      <c r="A23" s="128">
        <v>42171</v>
      </c>
      <c r="B23" s="176">
        <v>20.704999999999998</v>
      </c>
      <c r="C23" s="173">
        <v>20.588000000000001</v>
      </c>
      <c r="D23" s="38">
        <f t="shared" si="0"/>
        <v>20.646999999999998</v>
      </c>
      <c r="E23" s="39">
        <v>745.73</v>
      </c>
      <c r="F23" s="47">
        <f t="shared" si="1"/>
        <v>0.15397087309999999</v>
      </c>
      <c r="G23" s="52"/>
      <c r="H23" s="56">
        <f t="shared" si="9"/>
        <v>0.1532</v>
      </c>
      <c r="I23" s="37">
        <f t="shared" si="2"/>
        <v>0.15090000000000001</v>
      </c>
      <c r="J23" s="41" t="str">
        <f t="shared" si="3"/>
        <v/>
      </c>
      <c r="K23" s="37"/>
      <c r="L23" s="55">
        <f t="shared" si="4"/>
        <v>0.1547</v>
      </c>
      <c r="M23" s="37">
        <f t="shared" si="5"/>
        <v>0.15709999999999999</v>
      </c>
      <c r="N23" s="41" t="str">
        <f t="shared" si="6"/>
        <v/>
      </c>
      <c r="O23" s="222"/>
      <c r="P23" s="54"/>
      <c r="Q23" s="38"/>
      <c r="R23" s="116" t="s">
        <v>13</v>
      </c>
      <c r="S23" s="52"/>
      <c r="T23" s="222"/>
      <c r="U23" s="56">
        <f t="shared" si="7"/>
        <v>0.1532</v>
      </c>
      <c r="V23" s="47">
        <f t="shared" si="8"/>
        <v>0.1547</v>
      </c>
    </row>
    <row r="24" spans="1:22" x14ac:dyDescent="0.25">
      <c r="A24" s="86">
        <v>42172</v>
      </c>
      <c r="B24" s="175">
        <v>20.718</v>
      </c>
      <c r="C24" s="172">
        <v>20.545999999999999</v>
      </c>
      <c r="D24" s="89">
        <f t="shared" si="0"/>
        <v>20.632000000000001</v>
      </c>
      <c r="E24" s="92">
        <v>745.75</v>
      </c>
      <c r="F24" s="91">
        <f t="shared" si="1"/>
        <v>0.15386314000000001</v>
      </c>
      <c r="G24" s="52"/>
      <c r="H24" s="94">
        <f t="shared" si="9"/>
        <v>0.15310000000000001</v>
      </c>
      <c r="I24" s="95">
        <f t="shared" si="2"/>
        <v>0.15079999999999999</v>
      </c>
      <c r="J24" s="97" t="str">
        <f t="shared" si="3"/>
        <v/>
      </c>
      <c r="K24" s="37"/>
      <c r="L24" s="98">
        <f t="shared" si="4"/>
        <v>0.15459999999999999</v>
      </c>
      <c r="M24" s="95">
        <f t="shared" si="5"/>
        <v>0.15690000000000001</v>
      </c>
      <c r="N24" s="97" t="str">
        <f t="shared" si="6"/>
        <v/>
      </c>
      <c r="O24" s="52"/>
      <c r="P24" s="101"/>
      <c r="Q24" s="89"/>
      <c r="R24" s="115" t="s">
        <v>13</v>
      </c>
      <c r="S24" s="52"/>
      <c r="T24" s="222"/>
      <c r="U24" s="94">
        <f t="shared" si="7"/>
        <v>0.15310000000000001</v>
      </c>
      <c r="V24" s="91">
        <f t="shared" si="8"/>
        <v>0.15459999999999999</v>
      </c>
    </row>
    <row r="25" spans="1:22" x14ac:dyDescent="0.25">
      <c r="A25" s="128">
        <v>42173</v>
      </c>
      <c r="B25" s="176">
        <v>20.68</v>
      </c>
      <c r="C25" s="173">
        <v>20.324999999999999</v>
      </c>
      <c r="D25" s="38">
        <f t="shared" si="0"/>
        <v>20.503</v>
      </c>
      <c r="E25" s="39">
        <v>746.05</v>
      </c>
      <c r="F25" s="47">
        <f t="shared" si="1"/>
        <v>0.1529626315</v>
      </c>
      <c r="G25" s="52"/>
      <c r="H25" s="56">
        <f t="shared" si="9"/>
        <v>0.1522</v>
      </c>
      <c r="I25" s="37">
        <f t="shared" si="2"/>
        <v>0.14990000000000001</v>
      </c>
      <c r="J25" s="41" t="str">
        <f t="shared" si="3"/>
        <v/>
      </c>
      <c r="K25" s="37"/>
      <c r="L25" s="55">
        <f t="shared" si="4"/>
        <v>0.1537</v>
      </c>
      <c r="M25" s="37">
        <f t="shared" si="5"/>
        <v>0.156</v>
      </c>
      <c r="N25" s="41" t="str">
        <f t="shared" si="6"/>
        <v/>
      </c>
      <c r="O25" s="222"/>
      <c r="P25" s="54"/>
      <c r="Q25" s="225"/>
      <c r="R25" s="226" t="s">
        <v>13</v>
      </c>
      <c r="S25" s="224"/>
      <c r="T25" s="222"/>
      <c r="U25" s="56">
        <f t="shared" si="7"/>
        <v>0.1522</v>
      </c>
      <c r="V25" s="47">
        <f t="shared" si="8"/>
        <v>0.1537</v>
      </c>
    </row>
    <row r="26" spans="1:22" x14ac:dyDescent="0.25">
      <c r="A26" s="86">
        <v>42174</v>
      </c>
      <c r="B26" s="175">
        <v>20.581</v>
      </c>
      <c r="C26" s="172">
        <v>20.263000000000002</v>
      </c>
      <c r="D26" s="89">
        <f t="shared" si="0"/>
        <v>20.422000000000001</v>
      </c>
      <c r="E26" s="92">
        <v>746.11</v>
      </c>
      <c r="F26" s="91">
        <f t="shared" si="1"/>
        <v>0.15237058420000002</v>
      </c>
      <c r="G26" s="52"/>
      <c r="H26" s="94">
        <f t="shared" si="9"/>
        <v>0.15160000000000001</v>
      </c>
      <c r="I26" s="95">
        <f t="shared" si="2"/>
        <v>0.14929999999999999</v>
      </c>
      <c r="J26" s="97" t="str">
        <f t="shared" si="3"/>
        <v/>
      </c>
      <c r="K26" s="37"/>
      <c r="L26" s="98">
        <f t="shared" si="4"/>
        <v>0.15310000000000001</v>
      </c>
      <c r="M26" s="95">
        <f t="shared" si="5"/>
        <v>0.15540000000000001</v>
      </c>
      <c r="N26" s="97" t="str">
        <f t="shared" si="6"/>
        <v/>
      </c>
      <c r="O26" s="52"/>
      <c r="P26" s="101"/>
      <c r="Q26" s="89"/>
      <c r="R26" s="115" t="s">
        <v>13</v>
      </c>
      <c r="S26" s="52"/>
      <c r="T26" s="222"/>
      <c r="U26" s="94">
        <f t="shared" si="7"/>
        <v>0.15160000000000001</v>
      </c>
      <c r="V26" s="91">
        <f t="shared" si="8"/>
        <v>0.15310000000000001</v>
      </c>
    </row>
    <row r="27" spans="1:22" x14ac:dyDescent="0.25">
      <c r="A27" s="128">
        <v>42175</v>
      </c>
      <c r="B27" s="176">
        <v>20.731999999999999</v>
      </c>
      <c r="C27" s="173">
        <v>20.3</v>
      </c>
      <c r="D27" s="38">
        <f t="shared" si="0"/>
        <v>20.515999999999998</v>
      </c>
      <c r="E27" s="39">
        <f>E26</f>
        <v>746.11</v>
      </c>
      <c r="F27" s="47">
        <f t="shared" si="1"/>
        <v>0.15307192759999999</v>
      </c>
      <c r="G27" s="52"/>
      <c r="H27" s="56">
        <f t="shared" si="9"/>
        <v>0.15229999999999999</v>
      </c>
      <c r="I27" s="37">
        <f t="shared" si="2"/>
        <v>0.15</v>
      </c>
      <c r="J27" s="41" t="str">
        <f t="shared" si="3"/>
        <v/>
      </c>
      <c r="K27" s="37"/>
      <c r="L27" s="55">
        <f t="shared" si="4"/>
        <v>0.15379999999999999</v>
      </c>
      <c r="M27" s="37">
        <f t="shared" si="5"/>
        <v>0.15609999999999999</v>
      </c>
      <c r="N27" s="41" t="str">
        <f t="shared" si="6"/>
        <v/>
      </c>
      <c r="O27" s="222"/>
      <c r="P27" s="54"/>
      <c r="Q27" s="38"/>
      <c r="R27" s="116" t="s">
        <v>13</v>
      </c>
      <c r="S27" s="52"/>
      <c r="T27" s="222"/>
      <c r="U27" s="56">
        <f t="shared" si="7"/>
        <v>0.15229999999999999</v>
      </c>
      <c r="V27" s="47">
        <f t="shared" si="8"/>
        <v>0.15379999999999999</v>
      </c>
    </row>
    <row r="28" spans="1:22" x14ac:dyDescent="0.25">
      <c r="A28" s="86">
        <v>42176</v>
      </c>
      <c r="B28" s="175">
        <v>20.722999999999999</v>
      </c>
      <c r="C28" s="172">
        <v>20.513000000000002</v>
      </c>
      <c r="D28" s="89">
        <f t="shared" si="0"/>
        <v>20.617999999999999</v>
      </c>
      <c r="E28" s="92">
        <f>E27</f>
        <v>746.11</v>
      </c>
      <c r="F28" s="91">
        <f t="shared" si="1"/>
        <v>0.1538329598</v>
      </c>
      <c r="G28" s="52"/>
      <c r="H28" s="94">
        <f t="shared" si="9"/>
        <v>0.15310000000000001</v>
      </c>
      <c r="I28" s="95">
        <f t="shared" si="2"/>
        <v>0.15079999999999999</v>
      </c>
      <c r="J28" s="97" t="str">
        <f t="shared" si="3"/>
        <v/>
      </c>
      <c r="K28" s="37"/>
      <c r="L28" s="98">
        <f t="shared" si="4"/>
        <v>0.15459999999999999</v>
      </c>
      <c r="M28" s="95">
        <f t="shared" si="5"/>
        <v>0.15690000000000001</v>
      </c>
      <c r="N28" s="97" t="str">
        <f t="shared" si="6"/>
        <v/>
      </c>
      <c r="O28" s="52"/>
      <c r="P28" s="101"/>
      <c r="Q28" s="89"/>
      <c r="R28" s="115" t="s">
        <v>13</v>
      </c>
      <c r="S28" s="52"/>
      <c r="T28" s="222"/>
      <c r="U28" s="94">
        <f t="shared" si="7"/>
        <v>0.15310000000000001</v>
      </c>
      <c r="V28" s="91">
        <f t="shared" si="8"/>
        <v>0.15459999999999999</v>
      </c>
    </row>
    <row r="29" spans="1:22" x14ac:dyDescent="0.25">
      <c r="A29" s="128">
        <v>42177</v>
      </c>
      <c r="B29" s="176">
        <v>20.751999999999999</v>
      </c>
      <c r="C29" s="173">
        <v>20.65</v>
      </c>
      <c r="D29" s="38">
        <f t="shared" si="0"/>
        <v>20.701000000000001</v>
      </c>
      <c r="E29" s="39">
        <v>746.15</v>
      </c>
      <c r="F29" s="47">
        <f t="shared" si="1"/>
        <v>0.15446051149999998</v>
      </c>
      <c r="G29" s="52"/>
      <c r="H29" s="56">
        <f t="shared" si="9"/>
        <v>0.1537</v>
      </c>
      <c r="I29" s="37">
        <f t="shared" si="2"/>
        <v>0.15140000000000001</v>
      </c>
      <c r="J29" s="41" t="str">
        <f t="shared" si="3"/>
        <v/>
      </c>
      <c r="K29" s="37"/>
      <c r="L29" s="55">
        <f t="shared" si="4"/>
        <v>0.1552</v>
      </c>
      <c r="M29" s="37">
        <f t="shared" si="5"/>
        <v>0.1575</v>
      </c>
      <c r="N29" s="41" t="str">
        <f t="shared" si="6"/>
        <v/>
      </c>
      <c r="O29" s="222"/>
      <c r="P29" s="54"/>
      <c r="Q29" s="38"/>
      <c r="R29" s="116" t="s">
        <v>13</v>
      </c>
      <c r="S29" s="52"/>
      <c r="T29" s="222"/>
      <c r="U29" s="56">
        <f t="shared" si="7"/>
        <v>0.1537</v>
      </c>
      <c r="V29" s="47">
        <f t="shared" si="8"/>
        <v>0.1552</v>
      </c>
    </row>
    <row r="30" spans="1:22" x14ac:dyDescent="0.25">
      <c r="A30" s="86">
        <v>42178</v>
      </c>
      <c r="B30" s="175">
        <v>20.757000000000001</v>
      </c>
      <c r="C30" s="172">
        <v>21.1</v>
      </c>
      <c r="D30" s="89">
        <f t="shared" si="0"/>
        <v>20.928999999999998</v>
      </c>
      <c r="E30" s="92">
        <v>746.25</v>
      </c>
      <c r="F30" s="91">
        <f t="shared" si="1"/>
        <v>0.15618266249999999</v>
      </c>
      <c r="G30" s="52"/>
      <c r="H30" s="94">
        <f t="shared" si="9"/>
        <v>0.15540000000000001</v>
      </c>
      <c r="I30" s="95">
        <f t="shared" si="2"/>
        <v>0.15310000000000001</v>
      </c>
      <c r="J30" s="97" t="str">
        <f t="shared" si="3"/>
        <v/>
      </c>
      <c r="K30" s="37"/>
      <c r="L30" s="98">
        <f t="shared" si="4"/>
        <v>0.157</v>
      </c>
      <c r="M30" s="95">
        <f t="shared" si="5"/>
        <v>0.1593</v>
      </c>
      <c r="N30" s="97" t="str">
        <f t="shared" si="6"/>
        <v/>
      </c>
      <c r="O30" s="52"/>
      <c r="P30" s="101"/>
      <c r="Q30" s="89"/>
      <c r="R30" s="115" t="s">
        <v>13</v>
      </c>
      <c r="S30" s="52"/>
      <c r="T30" s="222"/>
      <c r="U30" s="94">
        <f t="shared" si="7"/>
        <v>0.15540000000000001</v>
      </c>
      <c r="V30" s="91">
        <f t="shared" si="8"/>
        <v>0.157</v>
      </c>
    </row>
    <row r="31" spans="1:22" x14ac:dyDescent="0.25">
      <c r="A31" s="128">
        <v>42179</v>
      </c>
      <c r="B31" s="176">
        <v>21.297999999999998</v>
      </c>
      <c r="C31" s="173">
        <v>21.25</v>
      </c>
      <c r="D31" s="38">
        <f t="shared" si="0"/>
        <v>21.274000000000001</v>
      </c>
      <c r="E31" s="39">
        <v>746.19</v>
      </c>
      <c r="F31" s="47">
        <f t="shared" si="1"/>
        <v>0.15874446060000003</v>
      </c>
      <c r="G31" s="52"/>
      <c r="H31" s="56">
        <f t="shared" si="9"/>
        <v>0.158</v>
      </c>
      <c r="I31" s="37">
        <f t="shared" si="2"/>
        <v>0.15559999999999999</v>
      </c>
      <c r="J31" s="41" t="str">
        <f t="shared" si="3"/>
        <v/>
      </c>
      <c r="K31" s="37"/>
      <c r="L31" s="55">
        <f t="shared" si="4"/>
        <v>0.1595</v>
      </c>
      <c r="M31" s="37">
        <f t="shared" si="5"/>
        <v>0.16189999999999999</v>
      </c>
      <c r="N31" s="41" t="str">
        <f t="shared" si="6"/>
        <v/>
      </c>
      <c r="O31" s="222"/>
      <c r="P31" s="54"/>
      <c r="Q31" s="38"/>
      <c r="R31" s="116" t="s">
        <v>13</v>
      </c>
      <c r="S31" s="52"/>
      <c r="T31" s="222"/>
      <c r="U31" s="56">
        <f t="shared" si="7"/>
        <v>0.158</v>
      </c>
      <c r="V31" s="47">
        <f t="shared" si="8"/>
        <v>0.1595</v>
      </c>
    </row>
    <row r="32" spans="1:22" x14ac:dyDescent="0.25">
      <c r="A32" s="86">
        <v>42180</v>
      </c>
      <c r="B32" s="175">
        <v>21.163</v>
      </c>
      <c r="C32" s="172">
        <v>20.562999999999999</v>
      </c>
      <c r="D32" s="89">
        <f t="shared" si="0"/>
        <v>20.863</v>
      </c>
      <c r="E32" s="92">
        <v>745.98</v>
      </c>
      <c r="F32" s="91">
        <f t="shared" si="1"/>
        <v>0.15563380740000002</v>
      </c>
      <c r="G32" s="52"/>
      <c r="H32" s="94">
        <f t="shared" si="9"/>
        <v>0.15490000000000001</v>
      </c>
      <c r="I32" s="95">
        <f t="shared" si="2"/>
        <v>0.1525</v>
      </c>
      <c r="J32" s="97" t="str">
        <f t="shared" si="3"/>
        <v/>
      </c>
      <c r="K32" s="37"/>
      <c r="L32" s="98">
        <f t="shared" si="4"/>
        <v>0.15640000000000001</v>
      </c>
      <c r="M32" s="95">
        <f t="shared" si="5"/>
        <v>0.15870000000000001</v>
      </c>
      <c r="N32" s="97" t="str">
        <f t="shared" si="6"/>
        <v/>
      </c>
      <c r="O32" s="52"/>
      <c r="P32" s="101"/>
      <c r="Q32" s="89"/>
      <c r="R32" s="115" t="s">
        <v>13</v>
      </c>
      <c r="S32" s="52"/>
      <c r="T32" s="222"/>
      <c r="U32" s="94">
        <f t="shared" si="7"/>
        <v>0.15490000000000001</v>
      </c>
      <c r="V32" s="91">
        <f t="shared" si="8"/>
        <v>0.15640000000000001</v>
      </c>
    </row>
    <row r="33" spans="1:22" x14ac:dyDescent="0.25">
      <c r="A33" s="128">
        <v>42181</v>
      </c>
      <c r="B33" s="176">
        <v>20.911999999999999</v>
      </c>
      <c r="C33" s="173">
        <v>20.863</v>
      </c>
      <c r="D33" s="38">
        <f t="shared" si="0"/>
        <v>20.888000000000002</v>
      </c>
      <c r="E33" s="39">
        <v>746.08</v>
      </c>
      <c r="F33" s="47">
        <f t="shared" si="1"/>
        <v>0.15584119040000002</v>
      </c>
      <c r="G33" s="52"/>
      <c r="H33" s="56">
        <f t="shared" si="9"/>
        <v>0.15509999999999999</v>
      </c>
      <c r="I33" s="37">
        <f t="shared" si="2"/>
        <v>0.1527</v>
      </c>
      <c r="J33" s="41" t="str">
        <f t="shared" si="3"/>
        <v/>
      </c>
      <c r="K33" s="37"/>
      <c r="L33" s="55">
        <f t="shared" si="4"/>
        <v>0.15659999999999999</v>
      </c>
      <c r="M33" s="37">
        <f t="shared" si="5"/>
        <v>0.159</v>
      </c>
      <c r="N33" s="41"/>
      <c r="O33" s="52"/>
      <c r="P33" s="54"/>
      <c r="Q33" s="38"/>
      <c r="R33" s="116" t="s">
        <v>13</v>
      </c>
      <c r="S33" s="52"/>
      <c r="T33" s="222"/>
      <c r="U33" s="56">
        <f t="shared" si="7"/>
        <v>0.15509999999999999</v>
      </c>
      <c r="V33" s="47">
        <f t="shared" si="8"/>
        <v>0.15659999999999999</v>
      </c>
    </row>
    <row r="34" spans="1:22" x14ac:dyDescent="0.25">
      <c r="A34" s="86">
        <v>42182</v>
      </c>
      <c r="B34" s="175">
        <v>20.821999999999999</v>
      </c>
      <c r="C34" s="172">
        <v>21.175000000000001</v>
      </c>
      <c r="D34" s="89">
        <f t="shared" si="0"/>
        <v>20.998999999999999</v>
      </c>
      <c r="E34" s="92">
        <f>E33</f>
        <v>746.08</v>
      </c>
      <c r="F34" s="91">
        <f t="shared" si="1"/>
        <v>0.15666933920000001</v>
      </c>
      <c r="G34" s="52"/>
      <c r="H34" s="94">
        <f t="shared" si="9"/>
        <v>0.15590000000000001</v>
      </c>
      <c r="I34" s="95">
        <f t="shared" si="2"/>
        <v>0.1535</v>
      </c>
      <c r="J34" s="97" t="str">
        <f t="shared" si="3"/>
        <v/>
      </c>
      <c r="K34" s="37"/>
      <c r="L34" s="98">
        <f t="shared" si="4"/>
        <v>0.1575</v>
      </c>
      <c r="M34" s="95">
        <f t="shared" si="5"/>
        <v>0.1598</v>
      </c>
      <c r="N34" s="97"/>
      <c r="O34" s="52"/>
      <c r="P34" s="101"/>
      <c r="Q34" s="89"/>
      <c r="R34" s="115" t="s">
        <v>13</v>
      </c>
      <c r="S34" s="52"/>
      <c r="T34" s="222"/>
      <c r="U34" s="94">
        <f t="shared" si="7"/>
        <v>0.15590000000000001</v>
      </c>
      <c r="V34" s="91">
        <f t="shared" si="8"/>
        <v>0.1575</v>
      </c>
    </row>
    <row r="35" spans="1:22" x14ac:dyDescent="0.25">
      <c r="A35" s="128">
        <v>42183</v>
      </c>
      <c r="B35" s="176">
        <v>20.837</v>
      </c>
      <c r="C35" s="173">
        <v>21.175000000000001</v>
      </c>
      <c r="D35" s="38">
        <f t="shared" si="0"/>
        <v>21.006</v>
      </c>
      <c r="E35" s="39">
        <f>E34</f>
        <v>746.08</v>
      </c>
      <c r="F35" s="47">
        <f t="shared" si="1"/>
        <v>0.15672156480000002</v>
      </c>
      <c r="G35" s="52"/>
      <c r="H35" s="56">
        <f t="shared" si="9"/>
        <v>0.15590000000000001</v>
      </c>
      <c r="I35" s="37">
        <f t="shared" si="2"/>
        <v>0.15359999999999999</v>
      </c>
      <c r="J35" s="41" t="str">
        <f t="shared" si="3"/>
        <v/>
      </c>
      <c r="K35" s="37"/>
      <c r="L35" s="55">
        <f t="shared" si="4"/>
        <v>0.1575</v>
      </c>
      <c r="M35" s="37">
        <f t="shared" si="5"/>
        <v>0.15989999999999999</v>
      </c>
      <c r="N35" s="41"/>
      <c r="O35" s="52"/>
      <c r="P35" s="54"/>
      <c r="Q35" s="38"/>
      <c r="R35" s="116" t="s">
        <v>13</v>
      </c>
      <c r="S35" s="52"/>
      <c r="T35" s="222"/>
      <c r="U35" s="56">
        <f t="shared" si="7"/>
        <v>0.15590000000000001</v>
      </c>
      <c r="V35" s="47">
        <f t="shared" si="8"/>
        <v>0.1575</v>
      </c>
    </row>
    <row r="36" spans="1:22" x14ac:dyDescent="0.25">
      <c r="A36" s="86">
        <v>42184</v>
      </c>
      <c r="B36" s="175">
        <v>20.881</v>
      </c>
      <c r="C36" s="172">
        <v>20.75</v>
      </c>
      <c r="D36" s="89">
        <f t="shared" si="0"/>
        <v>20.815999999999999</v>
      </c>
      <c r="E36" s="92">
        <v>746.04</v>
      </c>
      <c r="F36" s="91">
        <f t="shared" si="1"/>
        <v>0.15529568639999997</v>
      </c>
      <c r="G36" s="52"/>
      <c r="H36" s="94">
        <f t="shared" si="9"/>
        <v>0.1545</v>
      </c>
      <c r="I36" s="95">
        <f t="shared" si="2"/>
        <v>0.1522</v>
      </c>
      <c r="J36" s="97" t="str">
        <f t="shared" si="3"/>
        <v/>
      </c>
      <c r="K36" s="37"/>
      <c r="L36" s="98">
        <f t="shared" si="4"/>
        <v>0.15609999999999999</v>
      </c>
      <c r="M36" s="95">
        <f t="shared" si="5"/>
        <v>0.15840000000000001</v>
      </c>
      <c r="N36" s="97" t="str">
        <f>IF(ISNUMBER(Q36),ROUND(ROUND(Q36,3)*(E36/100000),4),"")</f>
        <v/>
      </c>
      <c r="O36" s="222"/>
      <c r="P36" s="101"/>
      <c r="Q36" s="89"/>
      <c r="R36" s="115" t="s">
        <v>13</v>
      </c>
      <c r="S36" s="52"/>
      <c r="T36" s="222"/>
      <c r="U36" s="94">
        <f t="shared" si="7"/>
        <v>0.1545</v>
      </c>
      <c r="V36" s="91">
        <f t="shared" si="8"/>
        <v>0.15609999999999999</v>
      </c>
    </row>
    <row r="37" spans="1:22" ht="15.75" thickBot="1" x14ac:dyDescent="0.3">
      <c r="A37" s="223">
        <v>42185</v>
      </c>
      <c r="B37" s="177">
        <v>20.693000000000001</v>
      </c>
      <c r="C37" s="174">
        <v>21.113</v>
      </c>
      <c r="D37" s="48">
        <f t="shared" si="0"/>
        <v>20.902999999999999</v>
      </c>
      <c r="E37" s="46">
        <v>746.04</v>
      </c>
      <c r="F37" s="49">
        <f t="shared" si="1"/>
        <v>0.15594474119999999</v>
      </c>
      <c r="G37" s="52"/>
      <c r="H37" s="60">
        <f t="shared" si="9"/>
        <v>0.1552</v>
      </c>
      <c r="I37" s="84">
        <f t="shared" si="2"/>
        <v>0.15279999999999999</v>
      </c>
      <c r="J37" s="42" t="str">
        <f t="shared" si="3"/>
        <v/>
      </c>
      <c r="K37" s="37"/>
      <c r="L37" s="85">
        <f t="shared" si="4"/>
        <v>0.15670000000000001</v>
      </c>
      <c r="M37" s="84">
        <f t="shared" si="5"/>
        <v>0.15909999999999999</v>
      </c>
      <c r="N37" s="42"/>
      <c r="O37" s="222"/>
      <c r="P37" s="70"/>
      <c r="Q37" s="48"/>
      <c r="R37" s="117" t="s">
        <v>13</v>
      </c>
      <c r="S37" s="52"/>
      <c r="T37" s="222"/>
      <c r="U37" s="60">
        <f t="shared" si="7"/>
        <v>0.1552</v>
      </c>
      <c r="V37" s="49">
        <f t="shared" si="8"/>
        <v>0.15670000000000001</v>
      </c>
    </row>
    <row r="38" spans="1:22" x14ac:dyDescent="0.25">
      <c r="A38" s="65" t="s">
        <v>47</v>
      </c>
      <c r="B38" s="39"/>
      <c r="C38" s="39"/>
      <c r="D38" s="37"/>
      <c r="E38" s="39"/>
      <c r="F38" s="37">
        <f>ROUND(SUM(F8:F37)/30,4)</f>
        <v>0.1542</v>
      </c>
      <c r="G38" s="35"/>
      <c r="H38" s="50"/>
      <c r="I38" s="38"/>
      <c r="J38" s="36"/>
      <c r="K38" s="38"/>
      <c r="L38" s="38"/>
      <c r="M38" s="38"/>
      <c r="N38" s="36"/>
      <c r="O38" s="1"/>
      <c r="P38" s="36"/>
      <c r="Q38" s="36"/>
      <c r="R38" s="35"/>
      <c r="S38" s="35"/>
      <c r="T38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workbookViewId="0">
      <pane ySplit="7" topLeftCell="A8" activePane="bottomLeft" state="frozen"/>
      <selection pane="bottomLeft" activeCell="D4" sqref="D4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8" max="8" width="12.42578125" customWidth="1"/>
    <col min="9" max="9" width="12.140625" customWidth="1"/>
    <col min="10" max="10" width="13.5703125" customWidth="1"/>
    <col min="12" max="12" width="12.5703125" customWidth="1"/>
    <col min="13" max="13" width="11.42578125" customWidth="1"/>
    <col min="14" max="14" width="12.42578125" customWidth="1"/>
    <col min="16" max="16" width="13.42578125" customWidth="1"/>
    <col min="17" max="17" width="14.28515625" customWidth="1"/>
    <col min="18" max="18" width="13.7109375" customWidth="1"/>
    <col min="20" max="20" width="9.140625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48</v>
      </c>
      <c r="B2" s="78"/>
      <c r="C2" s="78"/>
      <c r="D2" s="78"/>
      <c r="E2" s="78"/>
      <c r="F2" s="79"/>
    </row>
    <row r="3" spans="1:22" ht="28.5" x14ac:dyDescent="0.45">
      <c r="A3" s="83" t="s">
        <v>45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229" t="s">
        <v>1</v>
      </c>
      <c r="C6" s="230" t="s">
        <v>2</v>
      </c>
      <c r="D6" s="230" t="s">
        <v>6</v>
      </c>
      <c r="E6" s="230" t="s">
        <v>8</v>
      </c>
      <c r="F6" s="231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232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42155</v>
      </c>
      <c r="B8" s="228">
        <v>20.710999999999999</v>
      </c>
      <c r="C8" s="209">
        <v>20.574999999999999</v>
      </c>
      <c r="D8" s="210">
        <f t="shared" ref="D8:D38" si="0">ROUND((B8+C8)/2,3)</f>
        <v>20.643000000000001</v>
      </c>
      <c r="E8" s="211">
        <f>E9</f>
        <v>745.97</v>
      </c>
      <c r="F8" s="212">
        <f t="shared" ref="F8:F38" si="1">(D8*E8)/100000</f>
        <v>0.15399058710000002</v>
      </c>
      <c r="G8" s="52"/>
      <c r="H8" s="214">
        <f>ROUND(ROUND(D8*0.995,3)*(E8/100000),4)</f>
        <v>0.1532</v>
      </c>
      <c r="I8" s="215">
        <f t="shared" ref="I8:I38" si="2">ROUND(ROUND(D8*0.98,3)*(E8/100000),4)</f>
        <v>0.15090000000000001</v>
      </c>
      <c r="J8" s="216" t="str">
        <f t="shared" ref="J8:J38" si="3">IF(ISNUMBER(P8),ROUND(ROUND(P8,3)*(E8/100000),4),"")</f>
        <v/>
      </c>
      <c r="K8" s="37"/>
      <c r="L8" s="217">
        <f t="shared" ref="L8:L38" si="4">ROUND(ROUND(D8*1.005,3)*(E8/100000),4)</f>
        <v>0.15479999999999999</v>
      </c>
      <c r="M8" s="215">
        <f t="shared" ref="M8:M38" si="5">ROUND(ROUND(D8*1.02,3)*(E8/100000),4)</f>
        <v>0.15709999999999999</v>
      </c>
      <c r="N8" s="218" t="str">
        <f t="shared" ref="N8:N38" si="6">IF(ISNUMBER(Q8),ROUND(ROUND(Q8,3)*(E8/100000),4),"")</f>
        <v/>
      </c>
      <c r="O8" s="52"/>
      <c r="P8" s="219"/>
      <c r="Q8" s="220"/>
      <c r="R8" s="221" t="s">
        <v>13</v>
      </c>
      <c r="S8" s="52"/>
      <c r="T8" s="222"/>
      <c r="U8" s="214">
        <f>IF(R8="Green zone",MIN(H8,J8),IF(T8="Upper",MIN(I8,J8),IF(T8="Lower",MIN(H8,J8))))</f>
        <v>0.1532</v>
      </c>
      <c r="V8" s="212">
        <f>IF(R8="Green zone",MAX(L8,N8),IF(T8="Upper",MAX(L8,N8),IF(T8="Lower",MAX(M8,N8))))</f>
        <v>0.15479999999999999</v>
      </c>
    </row>
    <row r="9" spans="1:22" x14ac:dyDescent="0.25">
      <c r="A9" s="128">
        <v>42154</v>
      </c>
      <c r="B9" s="176">
        <v>20.707000000000001</v>
      </c>
      <c r="C9" s="203">
        <v>20.574999999999999</v>
      </c>
      <c r="D9" s="38">
        <f t="shared" si="0"/>
        <v>20.640999999999998</v>
      </c>
      <c r="E9" s="39">
        <f>E10</f>
        <v>745.97</v>
      </c>
      <c r="F9" s="47">
        <f>(D9*E9)/100000</f>
        <v>0.15397566769999999</v>
      </c>
      <c r="G9" s="52"/>
      <c r="H9" s="56">
        <f>ROUND(ROUND(D9*0.995,3)*(E9/100000),4)</f>
        <v>0.1532</v>
      </c>
      <c r="I9" s="37">
        <f t="shared" si="2"/>
        <v>0.15090000000000001</v>
      </c>
      <c r="J9" s="204" t="str">
        <f t="shared" si="3"/>
        <v/>
      </c>
      <c r="K9" s="37"/>
      <c r="L9" s="55">
        <f t="shared" si="4"/>
        <v>0.1547</v>
      </c>
      <c r="M9" s="37">
        <f t="shared" si="5"/>
        <v>0.15709999999999999</v>
      </c>
      <c r="N9" s="41" t="str">
        <f t="shared" si="6"/>
        <v/>
      </c>
      <c r="O9" s="222"/>
      <c r="P9" s="227"/>
      <c r="Q9" s="74"/>
      <c r="R9" s="116" t="s">
        <v>13</v>
      </c>
      <c r="S9" s="52"/>
      <c r="T9" s="222"/>
      <c r="U9" s="56">
        <f t="shared" ref="U9:U38" si="7">IF(R9="Green zone",MIN(H9,J9),IF(T9="Upper",MIN(I9,J9),IF(T9="Lower",MIN(H9,J9))))</f>
        <v>0.1532</v>
      </c>
      <c r="V9" s="47">
        <f t="shared" ref="V9:V38" si="8">IF(R9="Green zone",MAX(L9,N9),IF(T9="Upper",MAX(L9,N9),IF(T9="Lower",MAX(M9,N9))))</f>
        <v>0.1547</v>
      </c>
    </row>
    <row r="10" spans="1:22" x14ac:dyDescent="0.25">
      <c r="A10" s="86">
        <v>42153</v>
      </c>
      <c r="B10" s="175">
        <v>20.959</v>
      </c>
      <c r="C10" s="172">
        <v>20.7</v>
      </c>
      <c r="D10" s="89">
        <f t="shared" si="0"/>
        <v>20.83</v>
      </c>
      <c r="E10" s="92">
        <v>745.97</v>
      </c>
      <c r="F10" s="91">
        <f t="shared" si="1"/>
        <v>0.15538555099999998</v>
      </c>
      <c r="G10" s="52"/>
      <c r="H10" s="94">
        <f t="shared" ref="H10:H38" si="9">ROUND(ROUND(D10*0.995,3)*(E10/100000),4)</f>
        <v>0.15459999999999999</v>
      </c>
      <c r="I10" s="95">
        <f t="shared" si="2"/>
        <v>0.15229999999999999</v>
      </c>
      <c r="J10" s="97" t="str">
        <f t="shared" si="3"/>
        <v/>
      </c>
      <c r="K10" s="37"/>
      <c r="L10" s="98">
        <f t="shared" si="4"/>
        <v>0.15620000000000001</v>
      </c>
      <c r="M10" s="95">
        <f t="shared" si="5"/>
        <v>0.1585</v>
      </c>
      <c r="N10" s="97" t="str">
        <f t="shared" si="6"/>
        <v/>
      </c>
      <c r="O10" s="52"/>
      <c r="P10" s="101"/>
      <c r="Q10" s="89"/>
      <c r="R10" s="115" t="s">
        <v>13</v>
      </c>
      <c r="S10" s="52"/>
      <c r="T10" s="222"/>
      <c r="U10" s="94">
        <f t="shared" si="7"/>
        <v>0.15459999999999999</v>
      </c>
      <c r="V10" s="91">
        <f t="shared" si="8"/>
        <v>0.15620000000000001</v>
      </c>
    </row>
    <row r="11" spans="1:22" x14ac:dyDescent="0.25">
      <c r="A11" s="128">
        <v>42152</v>
      </c>
      <c r="B11" s="176">
        <v>20.850999999999999</v>
      </c>
      <c r="C11" s="173">
        <v>20.8</v>
      </c>
      <c r="D11" s="38">
        <f t="shared" si="0"/>
        <v>20.826000000000001</v>
      </c>
      <c r="E11" s="39">
        <v>745.98</v>
      </c>
      <c r="F11" s="47">
        <f>(D11*E11)/100000</f>
        <v>0.1553577948</v>
      </c>
      <c r="G11" s="52"/>
      <c r="H11" s="56">
        <f>ROUND(ROUND(D11*0.995,3)*(E11/100000),4)</f>
        <v>0.15459999999999999</v>
      </c>
      <c r="I11" s="37">
        <f t="shared" si="2"/>
        <v>0.1522</v>
      </c>
      <c r="J11" s="41" t="str">
        <f t="shared" si="3"/>
        <v/>
      </c>
      <c r="K11" s="37"/>
      <c r="L11" s="55">
        <f t="shared" si="4"/>
        <v>0.15609999999999999</v>
      </c>
      <c r="M11" s="37">
        <f t="shared" si="5"/>
        <v>0.1585</v>
      </c>
      <c r="N11" s="41" t="str">
        <f t="shared" si="6"/>
        <v/>
      </c>
      <c r="O11" s="222"/>
      <c r="P11" s="54"/>
      <c r="Q11" s="38"/>
      <c r="R11" s="116" t="s">
        <v>13</v>
      </c>
      <c r="S11" s="52"/>
      <c r="T11" s="222"/>
      <c r="U11" s="56">
        <f t="shared" si="7"/>
        <v>0.15459999999999999</v>
      </c>
      <c r="V11" s="47">
        <f t="shared" si="8"/>
        <v>0.15609999999999999</v>
      </c>
    </row>
    <row r="12" spans="1:22" x14ac:dyDescent="0.25">
      <c r="A12" s="86">
        <v>42151</v>
      </c>
      <c r="B12" s="175">
        <v>20.83</v>
      </c>
      <c r="C12" s="172">
        <v>21.038</v>
      </c>
      <c r="D12" s="89">
        <f t="shared" si="0"/>
        <v>20.934000000000001</v>
      </c>
      <c r="E12" s="92">
        <v>745.65</v>
      </c>
      <c r="F12" s="91">
        <f t="shared" si="1"/>
        <v>0.15609437100000001</v>
      </c>
      <c r="G12" s="52"/>
      <c r="H12" s="94">
        <f t="shared" si="9"/>
        <v>0.15529999999999999</v>
      </c>
      <c r="I12" s="95">
        <f t="shared" si="2"/>
        <v>0.153</v>
      </c>
      <c r="J12" s="97" t="str">
        <f t="shared" si="3"/>
        <v/>
      </c>
      <c r="K12" s="37"/>
      <c r="L12" s="98">
        <f t="shared" si="4"/>
        <v>0.15690000000000001</v>
      </c>
      <c r="M12" s="95">
        <f t="shared" si="5"/>
        <v>0.15920000000000001</v>
      </c>
      <c r="N12" s="97" t="str">
        <f t="shared" si="6"/>
        <v/>
      </c>
      <c r="O12" s="52"/>
      <c r="P12" s="101"/>
      <c r="Q12" s="89"/>
      <c r="R12" s="115" t="s">
        <v>13</v>
      </c>
      <c r="S12" s="52"/>
      <c r="T12" s="222"/>
      <c r="U12" s="94">
        <f t="shared" si="7"/>
        <v>0.15529999999999999</v>
      </c>
      <c r="V12" s="91">
        <f t="shared" si="8"/>
        <v>0.15690000000000001</v>
      </c>
    </row>
    <row r="13" spans="1:22" x14ac:dyDescent="0.25">
      <c r="A13" s="128">
        <v>42150</v>
      </c>
      <c r="B13" s="176">
        <v>20.565999999999999</v>
      </c>
      <c r="C13" s="173">
        <v>20.738</v>
      </c>
      <c r="D13" s="38">
        <f t="shared" si="0"/>
        <v>20.652000000000001</v>
      </c>
      <c r="E13" s="205">
        <v>745.49</v>
      </c>
      <c r="F13" s="47">
        <f t="shared" si="1"/>
        <v>0.15395859480000001</v>
      </c>
      <c r="G13" s="52"/>
      <c r="H13" s="56">
        <f t="shared" si="9"/>
        <v>0.1532</v>
      </c>
      <c r="I13" s="37">
        <f t="shared" si="2"/>
        <v>0.15090000000000001</v>
      </c>
      <c r="J13" s="41" t="str">
        <f t="shared" si="3"/>
        <v/>
      </c>
      <c r="K13" s="37"/>
      <c r="L13" s="55">
        <f t="shared" si="4"/>
        <v>0.1547</v>
      </c>
      <c r="M13" s="37">
        <f t="shared" si="5"/>
        <v>0.157</v>
      </c>
      <c r="N13" s="41" t="str">
        <f t="shared" si="6"/>
        <v/>
      </c>
      <c r="O13" s="222"/>
      <c r="P13" s="54"/>
      <c r="Q13" s="38"/>
      <c r="R13" s="116" t="s">
        <v>13</v>
      </c>
      <c r="S13" s="52"/>
      <c r="T13" s="222"/>
      <c r="U13" s="56">
        <f t="shared" si="7"/>
        <v>0.1532</v>
      </c>
      <c r="V13" s="47">
        <f t="shared" si="8"/>
        <v>0.1547</v>
      </c>
    </row>
    <row r="14" spans="1:22" x14ac:dyDescent="0.25">
      <c r="A14" s="86">
        <v>42149</v>
      </c>
      <c r="B14" s="175">
        <v>20.489000000000001</v>
      </c>
      <c r="C14" s="172">
        <v>20.350000000000001</v>
      </c>
      <c r="D14" s="89">
        <f t="shared" si="0"/>
        <v>20.420000000000002</v>
      </c>
      <c r="E14" s="92">
        <f>E15</f>
        <v>745.67</v>
      </c>
      <c r="F14" s="91">
        <f t="shared" si="1"/>
        <v>0.152265814</v>
      </c>
      <c r="G14" s="52"/>
      <c r="H14" s="94">
        <f t="shared" si="9"/>
        <v>0.1515</v>
      </c>
      <c r="I14" s="95">
        <f t="shared" si="2"/>
        <v>0.1492</v>
      </c>
      <c r="J14" s="97" t="str">
        <f t="shared" si="3"/>
        <v/>
      </c>
      <c r="K14" s="37"/>
      <c r="L14" s="98">
        <f t="shared" si="4"/>
        <v>0.153</v>
      </c>
      <c r="M14" s="95">
        <f t="shared" si="5"/>
        <v>0.15529999999999999</v>
      </c>
      <c r="N14" s="97" t="str">
        <f t="shared" si="6"/>
        <v/>
      </c>
      <c r="O14" s="52"/>
      <c r="P14" s="101"/>
      <c r="Q14" s="89"/>
      <c r="R14" s="115" t="s">
        <v>13</v>
      </c>
      <c r="S14" s="52"/>
      <c r="T14" s="222"/>
      <c r="U14" s="94">
        <f t="shared" si="7"/>
        <v>0.1515</v>
      </c>
      <c r="V14" s="91">
        <f t="shared" si="8"/>
        <v>0.153</v>
      </c>
    </row>
    <row r="15" spans="1:22" x14ac:dyDescent="0.25">
      <c r="A15" s="128">
        <v>42148</v>
      </c>
      <c r="B15" s="176">
        <v>20.512</v>
      </c>
      <c r="C15" s="173">
        <v>20.113</v>
      </c>
      <c r="D15" s="38">
        <f t="shared" si="0"/>
        <v>20.312999999999999</v>
      </c>
      <c r="E15" s="39">
        <f>E16</f>
        <v>745.67</v>
      </c>
      <c r="F15" s="47">
        <f t="shared" si="1"/>
        <v>0.15146794709999997</v>
      </c>
      <c r="G15" s="52"/>
      <c r="H15" s="56">
        <f t="shared" si="9"/>
        <v>0.1507</v>
      </c>
      <c r="I15" s="37">
        <f t="shared" si="2"/>
        <v>0.1484</v>
      </c>
      <c r="J15" s="41" t="str">
        <f t="shared" si="3"/>
        <v/>
      </c>
      <c r="K15" s="37"/>
      <c r="L15" s="55">
        <f t="shared" si="4"/>
        <v>0.1522</v>
      </c>
      <c r="M15" s="37">
        <f t="shared" si="5"/>
        <v>0.1545</v>
      </c>
      <c r="N15" s="41" t="str">
        <f t="shared" si="6"/>
        <v/>
      </c>
      <c r="O15" s="222"/>
      <c r="P15" s="54"/>
      <c r="Q15" s="38"/>
      <c r="R15" s="116" t="s">
        <v>13</v>
      </c>
      <c r="S15" s="52"/>
      <c r="T15" s="222"/>
      <c r="U15" s="56">
        <f t="shared" si="7"/>
        <v>0.1507</v>
      </c>
      <c r="V15" s="47">
        <f t="shared" si="8"/>
        <v>0.1522</v>
      </c>
    </row>
    <row r="16" spans="1:22" x14ac:dyDescent="0.25">
      <c r="A16" s="86">
        <v>42147</v>
      </c>
      <c r="B16" s="175">
        <v>20.533999999999999</v>
      </c>
      <c r="C16" s="172">
        <v>20.100000000000001</v>
      </c>
      <c r="D16" s="89">
        <f t="shared" si="0"/>
        <v>20.317</v>
      </c>
      <c r="E16" s="92">
        <f>E17</f>
        <v>745.67</v>
      </c>
      <c r="F16" s="91">
        <f t="shared" si="1"/>
        <v>0.15149777389999999</v>
      </c>
      <c r="G16" s="52"/>
      <c r="H16" s="94">
        <f t="shared" si="9"/>
        <v>0.1507</v>
      </c>
      <c r="I16" s="95">
        <f t="shared" si="2"/>
        <v>0.14849999999999999</v>
      </c>
      <c r="J16" s="97" t="str">
        <f t="shared" si="3"/>
        <v/>
      </c>
      <c r="K16" s="37"/>
      <c r="L16" s="98">
        <f t="shared" si="4"/>
        <v>0.15229999999999999</v>
      </c>
      <c r="M16" s="95">
        <f t="shared" si="5"/>
        <v>0.1545</v>
      </c>
      <c r="N16" s="97" t="str">
        <f t="shared" si="6"/>
        <v/>
      </c>
      <c r="O16" s="52"/>
      <c r="P16" s="101"/>
      <c r="Q16" s="89"/>
      <c r="R16" s="115" t="s">
        <v>28</v>
      </c>
      <c r="S16" s="52"/>
      <c r="T16" s="222" t="s">
        <v>38</v>
      </c>
      <c r="U16" s="94">
        <f t="shared" si="7"/>
        <v>0.1507</v>
      </c>
      <c r="V16" s="91">
        <f t="shared" si="8"/>
        <v>0.1545</v>
      </c>
    </row>
    <row r="17" spans="1:22" x14ac:dyDescent="0.25">
      <c r="A17" s="128">
        <v>42146</v>
      </c>
      <c r="B17" s="176">
        <v>20.818000000000001</v>
      </c>
      <c r="C17" s="173">
        <v>20.75</v>
      </c>
      <c r="D17" s="38">
        <f t="shared" si="0"/>
        <v>20.783999999999999</v>
      </c>
      <c r="E17" s="39">
        <v>745.67</v>
      </c>
      <c r="F17" s="47">
        <f t="shared" si="1"/>
        <v>0.15498005279999996</v>
      </c>
      <c r="G17" s="52"/>
      <c r="H17" s="56">
        <f t="shared" si="9"/>
        <v>0.1542</v>
      </c>
      <c r="I17" s="37">
        <f t="shared" si="2"/>
        <v>0.15190000000000001</v>
      </c>
      <c r="J17" s="41" t="str">
        <f t="shared" si="3"/>
        <v/>
      </c>
      <c r="K17" s="37"/>
      <c r="L17" s="55">
        <f t="shared" si="4"/>
        <v>0.15579999999999999</v>
      </c>
      <c r="M17" s="37">
        <f t="shared" si="5"/>
        <v>0.15809999999999999</v>
      </c>
      <c r="N17" s="41" t="str">
        <f t="shared" si="6"/>
        <v/>
      </c>
      <c r="O17" s="222"/>
      <c r="P17" s="54"/>
      <c r="Q17" s="38"/>
      <c r="R17" s="116" t="s">
        <v>13</v>
      </c>
      <c r="S17" s="52"/>
      <c r="T17" s="222"/>
      <c r="U17" s="56">
        <f t="shared" si="7"/>
        <v>0.1542</v>
      </c>
      <c r="V17" s="47">
        <f t="shared" si="8"/>
        <v>0.15579999999999999</v>
      </c>
    </row>
    <row r="18" spans="1:22" x14ac:dyDescent="0.25">
      <c r="A18" s="86">
        <v>42145</v>
      </c>
      <c r="B18" s="175">
        <v>20.827000000000002</v>
      </c>
      <c r="C18" s="172">
        <v>21</v>
      </c>
      <c r="D18" s="89">
        <f t="shared" si="0"/>
        <v>20.914000000000001</v>
      </c>
      <c r="E18" s="92">
        <v>745.77</v>
      </c>
      <c r="F18" s="91">
        <f t="shared" si="1"/>
        <v>0.15597033780000003</v>
      </c>
      <c r="G18" s="52"/>
      <c r="H18" s="94">
        <f t="shared" si="9"/>
        <v>0.1552</v>
      </c>
      <c r="I18" s="95">
        <f t="shared" si="2"/>
        <v>0.15290000000000001</v>
      </c>
      <c r="J18" s="97" t="str">
        <f t="shared" si="3"/>
        <v/>
      </c>
      <c r="K18" s="37"/>
      <c r="L18" s="98">
        <f t="shared" si="4"/>
        <v>0.15679999999999999</v>
      </c>
      <c r="M18" s="95">
        <f t="shared" si="5"/>
        <v>0.15909999999999999</v>
      </c>
      <c r="N18" s="97" t="str">
        <f t="shared" si="6"/>
        <v/>
      </c>
      <c r="O18" s="52"/>
      <c r="P18" s="101"/>
      <c r="Q18" s="89"/>
      <c r="R18" s="115" t="s">
        <v>13</v>
      </c>
      <c r="S18" s="52"/>
      <c r="T18" s="222"/>
      <c r="U18" s="94">
        <f t="shared" si="7"/>
        <v>0.1552</v>
      </c>
      <c r="V18" s="91">
        <f t="shared" si="8"/>
        <v>0.15679999999999999</v>
      </c>
    </row>
    <row r="19" spans="1:22" x14ac:dyDescent="0.25">
      <c r="A19" s="128">
        <v>42144</v>
      </c>
      <c r="B19" s="176">
        <v>20.794</v>
      </c>
      <c r="C19" s="173">
        <v>20.725000000000001</v>
      </c>
      <c r="D19" s="38">
        <f t="shared" si="0"/>
        <v>20.76</v>
      </c>
      <c r="E19" s="39">
        <v>745.98</v>
      </c>
      <c r="F19" s="47">
        <f t="shared" si="1"/>
        <v>0.15486544800000002</v>
      </c>
      <c r="G19" s="52"/>
      <c r="H19" s="56">
        <f t="shared" si="9"/>
        <v>0.15409999999999999</v>
      </c>
      <c r="I19" s="37">
        <f t="shared" si="2"/>
        <v>0.15179999999999999</v>
      </c>
      <c r="J19" s="41" t="str">
        <f t="shared" si="3"/>
        <v/>
      </c>
      <c r="K19" s="37"/>
      <c r="L19" s="55">
        <f t="shared" si="4"/>
        <v>0.15559999999999999</v>
      </c>
      <c r="M19" s="37">
        <f t="shared" si="5"/>
        <v>0.158</v>
      </c>
      <c r="N19" s="41" t="str">
        <f t="shared" si="6"/>
        <v/>
      </c>
      <c r="O19" s="222"/>
      <c r="P19" s="54"/>
      <c r="Q19" s="38"/>
      <c r="R19" s="116" t="s">
        <v>13</v>
      </c>
      <c r="S19" s="52"/>
      <c r="T19" s="222"/>
      <c r="U19" s="56">
        <f t="shared" si="7"/>
        <v>0.15409999999999999</v>
      </c>
      <c r="V19" s="47">
        <f t="shared" si="8"/>
        <v>0.15559999999999999</v>
      </c>
    </row>
    <row r="20" spans="1:22" x14ac:dyDescent="0.25">
      <c r="A20" s="86">
        <v>42143</v>
      </c>
      <c r="B20" s="175">
        <v>20.702000000000002</v>
      </c>
      <c r="C20" s="172">
        <v>20.581</v>
      </c>
      <c r="D20" s="89">
        <f t="shared" si="0"/>
        <v>20.641999999999999</v>
      </c>
      <c r="E20" s="92">
        <v>745.9</v>
      </c>
      <c r="F20" s="91">
        <f t="shared" si="1"/>
        <v>0.153968678</v>
      </c>
      <c r="G20" s="52"/>
      <c r="H20" s="94">
        <f t="shared" si="9"/>
        <v>0.1532</v>
      </c>
      <c r="I20" s="95">
        <f t="shared" si="2"/>
        <v>0.15090000000000001</v>
      </c>
      <c r="J20" s="97" t="str">
        <f t="shared" si="3"/>
        <v/>
      </c>
      <c r="K20" s="37"/>
      <c r="L20" s="98">
        <f t="shared" si="4"/>
        <v>0.1547</v>
      </c>
      <c r="M20" s="95">
        <f t="shared" si="5"/>
        <v>0.157</v>
      </c>
      <c r="N20" s="97" t="str">
        <f t="shared" si="6"/>
        <v/>
      </c>
      <c r="O20" s="52"/>
      <c r="P20" s="101"/>
      <c r="Q20" s="89"/>
      <c r="R20" s="115" t="s">
        <v>13</v>
      </c>
      <c r="S20" s="52"/>
      <c r="T20" s="222"/>
      <c r="U20" s="94">
        <f t="shared" si="7"/>
        <v>0.1532</v>
      </c>
      <c r="V20" s="91">
        <f t="shared" si="8"/>
        <v>0.1547</v>
      </c>
    </row>
    <row r="21" spans="1:22" x14ac:dyDescent="0.25">
      <c r="A21" s="128">
        <v>42142</v>
      </c>
      <c r="B21" s="176">
        <v>20.805</v>
      </c>
      <c r="C21" s="173">
        <v>18.992000000000001</v>
      </c>
      <c r="D21" s="38">
        <f t="shared" si="0"/>
        <v>19.899000000000001</v>
      </c>
      <c r="E21" s="39">
        <v>746.4</v>
      </c>
      <c r="F21" s="47">
        <f t="shared" si="1"/>
        <v>0.148526136</v>
      </c>
      <c r="G21" s="52"/>
      <c r="H21" s="56">
        <f t="shared" si="9"/>
        <v>0.14779999999999999</v>
      </c>
      <c r="I21" s="37">
        <f t="shared" si="2"/>
        <v>0.14560000000000001</v>
      </c>
      <c r="J21" s="41">
        <f t="shared" si="3"/>
        <v>0.1411</v>
      </c>
      <c r="K21" s="37"/>
      <c r="L21" s="55">
        <f t="shared" si="4"/>
        <v>0.14929999999999999</v>
      </c>
      <c r="M21" s="37">
        <f t="shared" si="5"/>
        <v>0.1515</v>
      </c>
      <c r="N21" s="41" t="str">
        <f t="shared" si="6"/>
        <v/>
      </c>
      <c r="O21" s="222"/>
      <c r="P21" s="54">
        <v>18.899999999999999</v>
      </c>
      <c r="Q21" s="38"/>
      <c r="R21" s="116" t="s">
        <v>13</v>
      </c>
      <c r="S21" s="52"/>
      <c r="T21" s="222"/>
      <c r="U21" s="56">
        <f t="shared" si="7"/>
        <v>0.1411</v>
      </c>
      <c r="V21" s="47">
        <f t="shared" si="8"/>
        <v>0.14929999999999999</v>
      </c>
    </row>
    <row r="22" spans="1:22" x14ac:dyDescent="0.25">
      <c r="A22" s="86">
        <v>42141</v>
      </c>
      <c r="B22" s="175">
        <v>20.788</v>
      </c>
      <c r="C22" s="172">
        <v>20.8</v>
      </c>
      <c r="D22" s="89">
        <f t="shared" si="0"/>
        <v>20.794</v>
      </c>
      <c r="E22" s="92">
        <f>E23</f>
        <v>746.3</v>
      </c>
      <c r="F22" s="91">
        <f t="shared" si="1"/>
        <v>0.155185622</v>
      </c>
      <c r="G22" s="52"/>
      <c r="H22" s="94">
        <f t="shared" si="9"/>
        <v>0.15440000000000001</v>
      </c>
      <c r="I22" s="95">
        <f t="shared" si="2"/>
        <v>0.15210000000000001</v>
      </c>
      <c r="J22" s="97" t="str">
        <f t="shared" si="3"/>
        <v/>
      </c>
      <c r="K22" s="37"/>
      <c r="L22" s="98">
        <f t="shared" si="4"/>
        <v>0.156</v>
      </c>
      <c r="M22" s="95">
        <f t="shared" si="5"/>
        <v>0.1583</v>
      </c>
      <c r="N22" s="97" t="str">
        <f t="shared" si="6"/>
        <v/>
      </c>
      <c r="O22" s="52"/>
      <c r="P22" s="101"/>
      <c r="Q22" s="89"/>
      <c r="R22" s="115" t="s">
        <v>13</v>
      </c>
      <c r="S22" s="52"/>
      <c r="T22" s="222"/>
      <c r="U22" s="94">
        <f t="shared" si="7"/>
        <v>0.15440000000000001</v>
      </c>
      <c r="V22" s="91">
        <f t="shared" si="8"/>
        <v>0.156</v>
      </c>
    </row>
    <row r="23" spans="1:22" x14ac:dyDescent="0.25">
      <c r="A23" s="128">
        <v>42140</v>
      </c>
      <c r="B23" s="176">
        <v>20.792000000000002</v>
      </c>
      <c r="C23" s="173">
        <v>20.75</v>
      </c>
      <c r="D23" s="38">
        <f t="shared" si="0"/>
        <v>20.771000000000001</v>
      </c>
      <c r="E23" s="39">
        <f>E24</f>
        <v>746.3</v>
      </c>
      <c r="F23" s="47">
        <f t="shared" si="1"/>
        <v>0.155013973</v>
      </c>
      <c r="G23" s="52"/>
      <c r="H23" s="56">
        <f t="shared" si="9"/>
        <v>0.1542</v>
      </c>
      <c r="I23" s="37">
        <f t="shared" si="2"/>
        <v>0.15190000000000001</v>
      </c>
      <c r="J23" s="41" t="str">
        <f t="shared" si="3"/>
        <v/>
      </c>
      <c r="K23" s="37"/>
      <c r="L23" s="55">
        <f t="shared" si="4"/>
        <v>0.15579999999999999</v>
      </c>
      <c r="M23" s="37">
        <f t="shared" si="5"/>
        <v>0.15809999999999999</v>
      </c>
      <c r="N23" s="41" t="str">
        <f t="shared" si="6"/>
        <v/>
      </c>
      <c r="O23" s="222"/>
      <c r="P23" s="54"/>
      <c r="Q23" s="38"/>
      <c r="R23" s="116" t="s">
        <v>13</v>
      </c>
      <c r="S23" s="52"/>
      <c r="T23" s="222"/>
      <c r="U23" s="56">
        <f t="shared" si="7"/>
        <v>0.1542</v>
      </c>
      <c r="V23" s="47">
        <f t="shared" si="8"/>
        <v>0.15579999999999999</v>
      </c>
    </row>
    <row r="24" spans="1:22" x14ac:dyDescent="0.25">
      <c r="A24" s="86">
        <v>42139</v>
      </c>
      <c r="B24" s="175">
        <v>20.594999999999999</v>
      </c>
      <c r="C24" s="172">
        <v>20.75</v>
      </c>
      <c r="D24" s="89">
        <f t="shared" si="0"/>
        <v>20.672999999999998</v>
      </c>
      <c r="E24" s="92">
        <f>E25</f>
        <v>746.3</v>
      </c>
      <c r="F24" s="91">
        <f t="shared" si="1"/>
        <v>0.15428259899999996</v>
      </c>
      <c r="G24" s="52"/>
      <c r="H24" s="94">
        <f t="shared" si="9"/>
        <v>0.1535</v>
      </c>
      <c r="I24" s="95">
        <f t="shared" si="2"/>
        <v>0.1512</v>
      </c>
      <c r="J24" s="97" t="str">
        <f t="shared" si="3"/>
        <v/>
      </c>
      <c r="K24" s="37"/>
      <c r="L24" s="98">
        <f t="shared" si="4"/>
        <v>0.15509999999999999</v>
      </c>
      <c r="M24" s="95">
        <f t="shared" si="5"/>
        <v>0.15740000000000001</v>
      </c>
      <c r="N24" s="97" t="str">
        <f t="shared" si="6"/>
        <v/>
      </c>
      <c r="O24" s="52"/>
      <c r="P24" s="101"/>
      <c r="Q24" s="89"/>
      <c r="R24" s="115" t="s">
        <v>13</v>
      </c>
      <c r="S24" s="52"/>
      <c r="T24" s="222"/>
      <c r="U24" s="94">
        <f t="shared" si="7"/>
        <v>0.1535</v>
      </c>
      <c r="V24" s="91">
        <f t="shared" si="8"/>
        <v>0.15509999999999999</v>
      </c>
    </row>
    <row r="25" spans="1:22" x14ac:dyDescent="0.25">
      <c r="A25" s="128">
        <v>42138</v>
      </c>
      <c r="B25" s="176">
        <v>21.207000000000001</v>
      </c>
      <c r="C25" s="173">
        <v>20.75</v>
      </c>
      <c r="D25" s="38">
        <f t="shared" si="0"/>
        <v>20.978999999999999</v>
      </c>
      <c r="E25" s="39">
        <f>E26</f>
        <v>746.3</v>
      </c>
      <c r="F25" s="47">
        <f t="shared" si="1"/>
        <v>0.156566277</v>
      </c>
      <c r="G25" s="52"/>
      <c r="H25" s="56">
        <f t="shared" si="9"/>
        <v>0.15579999999999999</v>
      </c>
      <c r="I25" s="37">
        <f t="shared" si="2"/>
        <v>0.15340000000000001</v>
      </c>
      <c r="J25" s="41" t="str">
        <f t="shared" si="3"/>
        <v/>
      </c>
      <c r="K25" s="37"/>
      <c r="L25" s="55">
        <f t="shared" si="4"/>
        <v>0.1573</v>
      </c>
      <c r="M25" s="37">
        <f t="shared" si="5"/>
        <v>0.15970000000000001</v>
      </c>
      <c r="N25" s="41" t="str">
        <f t="shared" si="6"/>
        <v/>
      </c>
      <c r="O25" s="222"/>
      <c r="P25" s="54"/>
      <c r="Q25" s="225"/>
      <c r="R25" s="226" t="s">
        <v>13</v>
      </c>
      <c r="S25" s="224"/>
      <c r="T25" s="222"/>
      <c r="U25" s="56">
        <f t="shared" si="7"/>
        <v>0.15579999999999999</v>
      </c>
      <c r="V25" s="47">
        <f t="shared" si="8"/>
        <v>0.1573</v>
      </c>
    </row>
    <row r="26" spans="1:22" x14ac:dyDescent="0.25">
      <c r="A26" s="86">
        <v>42137</v>
      </c>
      <c r="B26" s="175">
        <v>20.977</v>
      </c>
      <c r="C26" s="172">
        <v>20.75</v>
      </c>
      <c r="D26" s="89">
        <f t="shared" si="0"/>
        <v>20.864000000000001</v>
      </c>
      <c r="E26" s="92">
        <v>746.3</v>
      </c>
      <c r="F26" s="91">
        <f t="shared" si="1"/>
        <v>0.155708032</v>
      </c>
      <c r="G26" s="52"/>
      <c r="H26" s="94">
        <f t="shared" si="9"/>
        <v>0.15490000000000001</v>
      </c>
      <c r="I26" s="95">
        <f t="shared" si="2"/>
        <v>0.15260000000000001</v>
      </c>
      <c r="J26" s="97" t="str">
        <f t="shared" si="3"/>
        <v/>
      </c>
      <c r="K26" s="37"/>
      <c r="L26" s="98">
        <f t="shared" si="4"/>
        <v>0.1565</v>
      </c>
      <c r="M26" s="95">
        <f t="shared" si="5"/>
        <v>0.1588</v>
      </c>
      <c r="N26" s="97" t="str">
        <f t="shared" si="6"/>
        <v/>
      </c>
      <c r="O26" s="52"/>
      <c r="P26" s="101"/>
      <c r="Q26" s="89"/>
      <c r="R26" s="115" t="s">
        <v>13</v>
      </c>
      <c r="S26" s="52"/>
      <c r="T26" s="222"/>
      <c r="U26" s="94">
        <f t="shared" si="7"/>
        <v>0.15490000000000001</v>
      </c>
      <c r="V26" s="91">
        <f t="shared" si="8"/>
        <v>0.1565</v>
      </c>
    </row>
    <row r="27" spans="1:22" x14ac:dyDescent="0.25">
      <c r="A27" s="128">
        <v>42136</v>
      </c>
      <c r="B27" s="176">
        <v>20.783999999999999</v>
      </c>
      <c r="C27" s="173">
        <v>20.988</v>
      </c>
      <c r="D27" s="38">
        <f t="shared" si="0"/>
        <v>20.885999999999999</v>
      </c>
      <c r="E27" s="39">
        <v>746.3</v>
      </c>
      <c r="F27" s="47">
        <f t="shared" si="1"/>
        <v>0.15587221800000001</v>
      </c>
      <c r="G27" s="52"/>
      <c r="H27" s="56">
        <f t="shared" si="9"/>
        <v>0.15509999999999999</v>
      </c>
      <c r="I27" s="37">
        <f t="shared" si="2"/>
        <v>0.15279999999999999</v>
      </c>
      <c r="J27" s="41" t="str">
        <f t="shared" si="3"/>
        <v/>
      </c>
      <c r="K27" s="37"/>
      <c r="L27" s="55">
        <f t="shared" si="4"/>
        <v>0.15659999999999999</v>
      </c>
      <c r="M27" s="37">
        <f t="shared" si="5"/>
        <v>0.159</v>
      </c>
      <c r="N27" s="41" t="str">
        <f t="shared" si="6"/>
        <v/>
      </c>
      <c r="O27" s="222"/>
      <c r="P27" s="54"/>
      <c r="Q27" s="38"/>
      <c r="R27" s="116" t="s">
        <v>13</v>
      </c>
      <c r="S27" s="52"/>
      <c r="T27" s="222"/>
      <c r="U27" s="56">
        <f t="shared" si="7"/>
        <v>0.15509999999999999</v>
      </c>
      <c r="V27" s="47">
        <f t="shared" si="8"/>
        <v>0.15659999999999999</v>
      </c>
    </row>
    <row r="28" spans="1:22" x14ac:dyDescent="0.25">
      <c r="A28" s="86">
        <v>42135</v>
      </c>
      <c r="B28" s="175">
        <v>20.646000000000001</v>
      </c>
      <c r="C28" s="172">
        <v>20.975000000000001</v>
      </c>
      <c r="D28" s="89">
        <f t="shared" si="0"/>
        <v>20.811</v>
      </c>
      <c r="E28" s="92">
        <v>746.28</v>
      </c>
      <c r="F28" s="91">
        <f t="shared" si="1"/>
        <v>0.15530833079999998</v>
      </c>
      <c r="G28" s="52"/>
      <c r="H28" s="94">
        <f t="shared" si="9"/>
        <v>0.1545</v>
      </c>
      <c r="I28" s="95">
        <f t="shared" si="2"/>
        <v>0.1522</v>
      </c>
      <c r="J28" s="97" t="str">
        <f t="shared" si="3"/>
        <v/>
      </c>
      <c r="K28" s="37"/>
      <c r="L28" s="98">
        <f t="shared" si="4"/>
        <v>0.15609999999999999</v>
      </c>
      <c r="M28" s="95">
        <f t="shared" si="5"/>
        <v>0.15840000000000001</v>
      </c>
      <c r="N28" s="97" t="str">
        <f t="shared" si="6"/>
        <v/>
      </c>
      <c r="O28" s="52"/>
      <c r="P28" s="101"/>
      <c r="Q28" s="89"/>
      <c r="R28" s="115" t="s">
        <v>13</v>
      </c>
      <c r="S28" s="52"/>
      <c r="T28" s="222"/>
      <c r="U28" s="94">
        <f t="shared" si="7"/>
        <v>0.1545</v>
      </c>
      <c r="V28" s="91">
        <f t="shared" si="8"/>
        <v>0.15609999999999999</v>
      </c>
    </row>
    <row r="29" spans="1:22" x14ac:dyDescent="0.25">
      <c r="A29" s="128">
        <v>42134</v>
      </c>
      <c r="B29" s="176">
        <v>20.605</v>
      </c>
      <c r="C29" s="173">
        <v>23.84</v>
      </c>
      <c r="D29" s="38">
        <f t="shared" si="0"/>
        <v>22.222999999999999</v>
      </c>
      <c r="E29" s="39">
        <f>E30</f>
        <v>746.39</v>
      </c>
      <c r="F29" s="47">
        <f t="shared" si="1"/>
        <v>0.16587024969999997</v>
      </c>
      <c r="G29" s="52"/>
      <c r="H29" s="56">
        <f t="shared" si="9"/>
        <v>0.16500000000000001</v>
      </c>
      <c r="I29" s="37">
        <f t="shared" si="2"/>
        <v>0.16259999999999999</v>
      </c>
      <c r="J29" s="41" t="str">
        <f t="shared" si="3"/>
        <v/>
      </c>
      <c r="K29" s="37"/>
      <c r="L29" s="55">
        <f t="shared" si="4"/>
        <v>0.16669999999999999</v>
      </c>
      <c r="M29" s="37">
        <f t="shared" si="5"/>
        <v>0.16919999999999999</v>
      </c>
      <c r="N29" s="41">
        <f t="shared" si="6"/>
        <v>0.19409999999999999</v>
      </c>
      <c r="O29" s="222"/>
      <c r="P29" s="54"/>
      <c r="Q29" s="38">
        <v>26</v>
      </c>
      <c r="R29" s="116" t="s">
        <v>28</v>
      </c>
      <c r="S29" s="52"/>
      <c r="T29" s="222" t="s">
        <v>38</v>
      </c>
      <c r="U29" s="56">
        <f t="shared" si="7"/>
        <v>0.16500000000000001</v>
      </c>
      <c r="V29" s="47">
        <f t="shared" si="8"/>
        <v>0.19409999999999999</v>
      </c>
    </row>
    <row r="30" spans="1:22" x14ac:dyDescent="0.25">
      <c r="A30" s="86">
        <v>42133</v>
      </c>
      <c r="B30" s="175">
        <v>20.616</v>
      </c>
      <c r="C30" s="172">
        <v>20.638000000000002</v>
      </c>
      <c r="D30" s="89">
        <f t="shared" si="0"/>
        <v>20.626999999999999</v>
      </c>
      <c r="E30" s="92">
        <f>E31</f>
        <v>746.39</v>
      </c>
      <c r="F30" s="91">
        <f t="shared" si="1"/>
        <v>0.1539578653</v>
      </c>
      <c r="G30" s="52"/>
      <c r="H30" s="94">
        <f t="shared" si="9"/>
        <v>0.1532</v>
      </c>
      <c r="I30" s="95">
        <f t="shared" si="2"/>
        <v>0.15090000000000001</v>
      </c>
      <c r="J30" s="97" t="str">
        <f t="shared" si="3"/>
        <v/>
      </c>
      <c r="K30" s="37"/>
      <c r="L30" s="98">
        <f t="shared" si="4"/>
        <v>0.1547</v>
      </c>
      <c r="M30" s="95">
        <f t="shared" si="5"/>
        <v>0.157</v>
      </c>
      <c r="N30" s="97" t="str">
        <f t="shared" si="6"/>
        <v/>
      </c>
      <c r="O30" s="52"/>
      <c r="P30" s="101"/>
      <c r="Q30" s="89"/>
      <c r="R30" s="115" t="s">
        <v>13</v>
      </c>
      <c r="S30" s="52"/>
      <c r="T30" s="222"/>
      <c r="U30" s="94">
        <f t="shared" si="7"/>
        <v>0.1532</v>
      </c>
      <c r="V30" s="91">
        <f t="shared" si="8"/>
        <v>0.1547</v>
      </c>
    </row>
    <row r="31" spans="1:22" x14ac:dyDescent="0.25">
      <c r="A31" s="128">
        <v>42132</v>
      </c>
      <c r="B31" s="176">
        <v>20.488</v>
      </c>
      <c r="C31" s="173">
        <v>21.113</v>
      </c>
      <c r="D31" s="38">
        <f t="shared" si="0"/>
        <v>20.800999999999998</v>
      </c>
      <c r="E31" s="39">
        <v>746.39</v>
      </c>
      <c r="F31" s="47">
        <f t="shared" si="1"/>
        <v>0.15525658389999999</v>
      </c>
      <c r="G31" s="52"/>
      <c r="H31" s="56">
        <f t="shared" si="9"/>
        <v>0.1545</v>
      </c>
      <c r="I31" s="37">
        <f t="shared" si="2"/>
        <v>0.1522</v>
      </c>
      <c r="J31" s="41" t="str">
        <f t="shared" si="3"/>
        <v/>
      </c>
      <c r="K31" s="37"/>
      <c r="L31" s="55">
        <f t="shared" si="4"/>
        <v>0.156</v>
      </c>
      <c r="M31" s="37">
        <f t="shared" si="5"/>
        <v>0.15840000000000001</v>
      </c>
      <c r="N31" s="41" t="str">
        <f t="shared" si="6"/>
        <v/>
      </c>
      <c r="O31" s="222"/>
      <c r="P31" s="54"/>
      <c r="Q31" s="38"/>
      <c r="R31" s="116" t="s">
        <v>13</v>
      </c>
      <c r="S31" s="52"/>
      <c r="T31" s="222"/>
      <c r="U31" s="56">
        <f t="shared" si="7"/>
        <v>0.1545</v>
      </c>
      <c r="V31" s="47">
        <f t="shared" si="8"/>
        <v>0.156</v>
      </c>
    </row>
    <row r="32" spans="1:22" x14ac:dyDescent="0.25">
      <c r="A32" s="86">
        <v>42131</v>
      </c>
      <c r="B32" s="175">
        <v>20.585000000000001</v>
      </c>
      <c r="C32" s="172">
        <v>20.713000000000001</v>
      </c>
      <c r="D32" s="89">
        <f t="shared" si="0"/>
        <v>20.649000000000001</v>
      </c>
      <c r="E32" s="92">
        <v>746.37</v>
      </c>
      <c r="F32" s="91">
        <f t="shared" si="1"/>
        <v>0.15411794130000001</v>
      </c>
      <c r="G32" s="52"/>
      <c r="H32" s="94">
        <f t="shared" si="9"/>
        <v>0.15329999999999999</v>
      </c>
      <c r="I32" s="95">
        <f t="shared" si="2"/>
        <v>0.151</v>
      </c>
      <c r="J32" s="97" t="str">
        <f t="shared" si="3"/>
        <v/>
      </c>
      <c r="K32" s="37"/>
      <c r="L32" s="98">
        <f t="shared" si="4"/>
        <v>0.15490000000000001</v>
      </c>
      <c r="M32" s="95">
        <f t="shared" si="5"/>
        <v>0.15720000000000001</v>
      </c>
      <c r="N32" s="97" t="str">
        <f t="shared" si="6"/>
        <v/>
      </c>
      <c r="O32" s="52"/>
      <c r="P32" s="101"/>
      <c r="Q32" s="89"/>
      <c r="R32" s="115" t="s">
        <v>13</v>
      </c>
      <c r="S32" s="52"/>
      <c r="T32" s="222"/>
      <c r="U32" s="94">
        <f t="shared" si="7"/>
        <v>0.15329999999999999</v>
      </c>
      <c r="V32" s="91">
        <f t="shared" si="8"/>
        <v>0.15490000000000001</v>
      </c>
    </row>
    <row r="33" spans="1:22" x14ac:dyDescent="0.25">
      <c r="A33" s="128">
        <v>42130</v>
      </c>
      <c r="B33" s="176">
        <v>20.396000000000001</v>
      </c>
      <c r="C33" s="173">
        <v>20.574999999999999</v>
      </c>
      <c r="D33" s="38">
        <f t="shared" si="0"/>
        <v>20.486000000000001</v>
      </c>
      <c r="E33" s="39">
        <v>746.48</v>
      </c>
      <c r="F33" s="47">
        <f t="shared" si="1"/>
        <v>0.15292389280000002</v>
      </c>
      <c r="G33" s="52"/>
      <c r="H33" s="56">
        <f t="shared" si="9"/>
        <v>0.1522</v>
      </c>
      <c r="I33" s="37">
        <f t="shared" si="2"/>
        <v>0.14990000000000001</v>
      </c>
      <c r="J33" s="41" t="str">
        <f t="shared" si="3"/>
        <v/>
      </c>
      <c r="K33" s="37"/>
      <c r="L33" s="55">
        <f t="shared" si="4"/>
        <v>0.1537</v>
      </c>
      <c r="M33" s="37">
        <f t="shared" si="5"/>
        <v>0.156</v>
      </c>
      <c r="N33" s="41" t="str">
        <f t="shared" si="6"/>
        <v/>
      </c>
      <c r="O33" s="52"/>
      <c r="P33" s="54"/>
      <c r="Q33" s="38"/>
      <c r="R33" s="116" t="s">
        <v>13</v>
      </c>
      <c r="S33" s="52"/>
      <c r="T33" s="222"/>
      <c r="U33" s="56">
        <f t="shared" si="7"/>
        <v>0.1522</v>
      </c>
      <c r="V33" s="47">
        <f t="shared" si="8"/>
        <v>0.1537</v>
      </c>
    </row>
    <row r="34" spans="1:22" s="1" customFormat="1" x14ac:dyDescent="0.25">
      <c r="A34" s="86">
        <v>42129</v>
      </c>
      <c r="B34" s="175">
        <v>21.082000000000001</v>
      </c>
      <c r="C34" s="172">
        <v>19.988</v>
      </c>
      <c r="D34" s="89">
        <f t="shared" si="0"/>
        <v>20.535</v>
      </c>
      <c r="E34" s="92">
        <v>746.47</v>
      </c>
      <c r="F34" s="91">
        <f t="shared" si="1"/>
        <v>0.1532876145</v>
      </c>
      <c r="G34" s="52"/>
      <c r="H34" s="94">
        <f t="shared" si="9"/>
        <v>0.1525</v>
      </c>
      <c r="I34" s="95">
        <f t="shared" si="2"/>
        <v>0.1502</v>
      </c>
      <c r="J34" s="97">
        <f t="shared" si="3"/>
        <v>0.14910000000000001</v>
      </c>
      <c r="K34" s="37"/>
      <c r="L34" s="98">
        <f t="shared" si="4"/>
        <v>0.15409999999999999</v>
      </c>
      <c r="M34" s="95">
        <f t="shared" si="5"/>
        <v>0.15640000000000001</v>
      </c>
      <c r="N34" s="97" t="str">
        <f t="shared" si="6"/>
        <v/>
      </c>
      <c r="O34" s="52"/>
      <c r="P34" s="101">
        <v>19.975000000000001</v>
      </c>
      <c r="Q34" s="89"/>
      <c r="R34" s="115" t="s">
        <v>13</v>
      </c>
      <c r="S34" s="52"/>
      <c r="T34" s="222"/>
      <c r="U34" s="94">
        <f t="shared" si="7"/>
        <v>0.14910000000000001</v>
      </c>
      <c r="V34" s="91">
        <f t="shared" si="8"/>
        <v>0.15409999999999999</v>
      </c>
    </row>
    <row r="35" spans="1:22" x14ac:dyDescent="0.25">
      <c r="A35" s="128">
        <v>42128</v>
      </c>
      <c r="B35" s="176">
        <v>21.042000000000002</v>
      </c>
      <c r="C35" s="173">
        <v>20.795000000000002</v>
      </c>
      <c r="D35" s="38">
        <f t="shared" si="0"/>
        <v>20.919</v>
      </c>
      <c r="E35" s="39">
        <v>746.46</v>
      </c>
      <c r="F35" s="47">
        <f t="shared" si="1"/>
        <v>0.15615196740000001</v>
      </c>
      <c r="G35" s="52"/>
      <c r="H35" s="56">
        <f t="shared" si="9"/>
        <v>0.15540000000000001</v>
      </c>
      <c r="I35" s="37">
        <f t="shared" si="2"/>
        <v>0.153</v>
      </c>
      <c r="J35" s="41" t="str">
        <f t="shared" si="3"/>
        <v/>
      </c>
      <c r="K35" s="37"/>
      <c r="L35" s="55">
        <f t="shared" si="4"/>
        <v>0.15690000000000001</v>
      </c>
      <c r="M35" s="37">
        <f t="shared" si="5"/>
        <v>0.1593</v>
      </c>
      <c r="N35" s="41" t="str">
        <f t="shared" si="6"/>
        <v/>
      </c>
      <c r="O35" s="52"/>
      <c r="P35" s="54"/>
      <c r="Q35" s="38"/>
      <c r="R35" s="116" t="s">
        <v>13</v>
      </c>
      <c r="S35" s="52"/>
      <c r="T35" s="222"/>
      <c r="U35" s="56">
        <f t="shared" si="7"/>
        <v>0.15540000000000001</v>
      </c>
      <c r="V35" s="47">
        <f t="shared" si="8"/>
        <v>0.15690000000000001</v>
      </c>
    </row>
    <row r="36" spans="1:22" x14ac:dyDescent="0.25">
      <c r="A36" s="86">
        <v>42127</v>
      </c>
      <c r="B36" s="175">
        <v>21.047999999999998</v>
      </c>
      <c r="C36" s="172">
        <v>20.9</v>
      </c>
      <c r="D36" s="89">
        <f t="shared" si="0"/>
        <v>20.974</v>
      </c>
      <c r="E36" s="92">
        <v>746.31</v>
      </c>
      <c r="F36" s="91">
        <f t="shared" si="1"/>
        <v>0.15653105940000001</v>
      </c>
      <c r="G36" s="52"/>
      <c r="H36" s="94">
        <f t="shared" si="9"/>
        <v>0.15570000000000001</v>
      </c>
      <c r="I36" s="95">
        <f t="shared" si="2"/>
        <v>0.15340000000000001</v>
      </c>
      <c r="J36" s="97" t="str">
        <f t="shared" si="3"/>
        <v/>
      </c>
      <c r="K36" s="37"/>
      <c r="L36" s="98">
        <f t="shared" si="4"/>
        <v>0.1573</v>
      </c>
      <c r="M36" s="95">
        <f t="shared" si="5"/>
        <v>0.15970000000000001</v>
      </c>
      <c r="N36" s="97" t="str">
        <f t="shared" si="6"/>
        <v/>
      </c>
      <c r="O36" s="222"/>
      <c r="P36" s="101"/>
      <c r="Q36" s="89"/>
      <c r="R36" s="115" t="s">
        <v>13</v>
      </c>
      <c r="S36" s="52"/>
      <c r="T36" s="222"/>
      <c r="U36" s="94">
        <f t="shared" si="7"/>
        <v>0.15570000000000001</v>
      </c>
      <c r="V36" s="91">
        <f t="shared" si="8"/>
        <v>0.1573</v>
      </c>
    </row>
    <row r="37" spans="1:22" x14ac:dyDescent="0.25">
      <c r="A37" s="128">
        <v>42126</v>
      </c>
      <c r="B37" s="176">
        <v>21.068999999999999</v>
      </c>
      <c r="C37" s="173">
        <v>20</v>
      </c>
      <c r="D37" s="38">
        <f t="shared" si="0"/>
        <v>20.535</v>
      </c>
      <c r="E37" s="39">
        <f>E36</f>
        <v>746.31</v>
      </c>
      <c r="F37" s="47">
        <f t="shared" si="1"/>
        <v>0.15325475849999998</v>
      </c>
      <c r="G37" s="52"/>
      <c r="H37" s="56">
        <f t="shared" si="9"/>
        <v>0.1525</v>
      </c>
      <c r="I37" s="37">
        <f t="shared" si="2"/>
        <v>0.1502</v>
      </c>
      <c r="J37" s="41" t="str">
        <f t="shared" si="3"/>
        <v/>
      </c>
      <c r="K37" s="37"/>
      <c r="L37" s="55">
        <f t="shared" si="4"/>
        <v>0.154</v>
      </c>
      <c r="M37" s="37">
        <f t="shared" si="5"/>
        <v>0.15629999999999999</v>
      </c>
      <c r="N37" s="41" t="str">
        <f t="shared" si="6"/>
        <v/>
      </c>
      <c r="O37" s="222"/>
      <c r="P37" s="54"/>
      <c r="Q37" s="38"/>
      <c r="R37" s="116" t="s">
        <v>13</v>
      </c>
      <c r="S37" s="52"/>
      <c r="T37" s="222"/>
      <c r="U37" s="56">
        <f t="shared" si="7"/>
        <v>0.1525</v>
      </c>
      <c r="V37" s="47">
        <f t="shared" si="8"/>
        <v>0.154</v>
      </c>
    </row>
    <row r="38" spans="1:22" ht="15.75" thickBot="1" x14ac:dyDescent="0.3">
      <c r="A38" s="131">
        <v>42125</v>
      </c>
      <c r="B38" s="233">
        <v>21.026</v>
      </c>
      <c r="C38" s="189">
        <v>20</v>
      </c>
      <c r="D38" s="134">
        <f t="shared" si="0"/>
        <v>20.513000000000002</v>
      </c>
      <c r="E38" s="135">
        <f>E37</f>
        <v>746.31</v>
      </c>
      <c r="F38" s="136">
        <f t="shared" si="1"/>
        <v>0.15309057030000001</v>
      </c>
      <c r="G38" s="52"/>
      <c r="H38" s="140">
        <f t="shared" si="9"/>
        <v>0.15229999999999999</v>
      </c>
      <c r="I38" s="141">
        <f t="shared" si="2"/>
        <v>0.15</v>
      </c>
      <c r="J38" s="142" t="str">
        <f t="shared" si="3"/>
        <v/>
      </c>
      <c r="K38" s="37"/>
      <c r="L38" s="145">
        <f t="shared" si="4"/>
        <v>0.15390000000000001</v>
      </c>
      <c r="M38" s="141">
        <f t="shared" si="5"/>
        <v>0.15620000000000001</v>
      </c>
      <c r="N38" s="142" t="str">
        <f t="shared" si="6"/>
        <v/>
      </c>
      <c r="O38" s="52"/>
      <c r="P38" s="190"/>
      <c r="Q38" s="134"/>
      <c r="R38" s="149" t="s">
        <v>13</v>
      </c>
      <c r="S38" s="52"/>
      <c r="T38" s="222"/>
      <c r="U38" s="140">
        <f t="shared" si="7"/>
        <v>0.15229999999999999</v>
      </c>
      <c r="V38" s="136">
        <f t="shared" si="8"/>
        <v>0.15390000000000001</v>
      </c>
    </row>
    <row r="39" spans="1:22" x14ac:dyDescent="0.25">
      <c r="A39" s="65" t="s">
        <v>5</v>
      </c>
      <c r="B39" s="39"/>
      <c r="C39" s="39"/>
      <c r="D39" s="37"/>
      <c r="E39" s="39"/>
      <c r="F39" s="37">
        <f>ROUND(SUM(F8:F38)/31,4)</f>
        <v>0.1547</v>
      </c>
      <c r="G39" s="35"/>
      <c r="H39" s="50"/>
      <c r="I39" s="38"/>
      <c r="J39" s="36"/>
      <c r="K39" s="38"/>
      <c r="L39" s="38"/>
      <c r="M39" s="38"/>
      <c r="N39" s="36"/>
      <c r="O39" s="1"/>
      <c r="P39" s="36"/>
      <c r="Q39" s="36"/>
      <c r="R39" s="35"/>
      <c r="S39" s="35"/>
      <c r="T39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workbookViewId="0">
      <pane ySplit="7" topLeftCell="A8" activePane="bottomLeft" state="frozen"/>
      <selection pane="bottomLeft" activeCell="B19" sqref="B19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8" max="8" width="12.42578125" customWidth="1"/>
    <col min="9" max="9" width="12.140625" customWidth="1"/>
    <col min="10" max="10" width="13.5703125" customWidth="1"/>
    <col min="12" max="12" width="12.5703125" customWidth="1"/>
    <col min="13" max="13" width="11.42578125" customWidth="1"/>
    <col min="14" max="14" width="12.42578125" customWidth="1"/>
    <col min="16" max="16" width="13.42578125" customWidth="1"/>
    <col min="17" max="17" width="14.28515625" customWidth="1"/>
    <col min="18" max="18" width="13.7109375" customWidth="1"/>
    <col min="20" max="20" width="9.140625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25</v>
      </c>
      <c r="B2" s="78"/>
      <c r="C2" s="78"/>
      <c r="D2" s="78"/>
      <c r="E2" s="78"/>
      <c r="F2" s="79"/>
    </row>
    <row r="3" spans="1:22" ht="28.5" x14ac:dyDescent="0.45">
      <c r="A3" s="83" t="s">
        <v>44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199" t="s">
        <v>1</v>
      </c>
      <c r="C6" s="200" t="s">
        <v>2</v>
      </c>
      <c r="D6" s="200" t="s">
        <v>6</v>
      </c>
      <c r="E6" s="200" t="s">
        <v>8</v>
      </c>
      <c r="F6" s="201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202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3" t="s">
        <v>10</v>
      </c>
      <c r="I7" s="104" t="s">
        <v>16</v>
      </c>
      <c r="J7" s="106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46" t="s">
        <v>22</v>
      </c>
      <c r="Q7" s="126" t="s">
        <v>21</v>
      </c>
      <c r="R7" s="147" t="s">
        <v>23</v>
      </c>
      <c r="S7" s="43"/>
      <c r="T7" s="1"/>
      <c r="U7" s="150" t="s">
        <v>29</v>
      </c>
      <c r="V7" s="151" t="s">
        <v>30</v>
      </c>
    </row>
    <row r="8" spans="1:22" x14ac:dyDescent="0.25">
      <c r="A8" s="207">
        <v>42124</v>
      </c>
      <c r="B8" s="228">
        <v>21.236999999999998</v>
      </c>
      <c r="C8" s="209">
        <v>20.988</v>
      </c>
      <c r="D8" s="210">
        <f t="shared" ref="D8:D37" si="0">ROUND((B8+C8)/2,3)</f>
        <v>21.113</v>
      </c>
      <c r="E8" s="211">
        <v>746.31</v>
      </c>
      <c r="F8" s="212">
        <f t="shared" ref="F8:F37" si="1">(D8*E8)/100000</f>
        <v>0.15756843029999998</v>
      </c>
      <c r="G8" s="52"/>
      <c r="H8" s="214">
        <f>ROUND(ROUND(D8*0.995,3)*(E8/100000),4)</f>
        <v>0.15679999999999999</v>
      </c>
      <c r="I8" s="215">
        <f t="shared" ref="I8:I37" si="2">ROUND(ROUND(D8*0.98,3)*(E8/100000),4)</f>
        <v>0.15440000000000001</v>
      </c>
      <c r="J8" s="216" t="str">
        <f t="shared" ref="J8:J32" si="3">IF(ISNUMBER(P8),ROUND(ROUND(P8,3)*(E8/100000),4),"")</f>
        <v/>
      </c>
      <c r="K8" s="37"/>
      <c r="L8" s="217">
        <f t="shared" ref="L8:L37" si="4">ROUND(ROUND(D8*1.005,3)*(E8/100000),4)</f>
        <v>0.15840000000000001</v>
      </c>
      <c r="M8" s="215">
        <f t="shared" ref="M8:M37" si="5">ROUND(ROUND(D8*1.02,3)*(E8/100000),4)</f>
        <v>0.16070000000000001</v>
      </c>
      <c r="N8" s="218" t="str">
        <f t="shared" ref="N8:N32" si="6">IF(ISNUMBER(Q8),ROUND(ROUND(Q8,3)*(E8/100000),4),"")</f>
        <v/>
      </c>
      <c r="O8" s="52"/>
      <c r="P8" s="219"/>
      <c r="Q8" s="220"/>
      <c r="R8" s="221" t="s">
        <v>42</v>
      </c>
      <c r="S8" s="52"/>
      <c r="T8" s="222"/>
      <c r="U8" s="214">
        <f>IF(R8="Green zone",MIN(H8,J8),IF(T8="Upper",MIN(I8,J8),IF(T8="Lower",MIN(H8,J8))))</f>
        <v>0.15679999999999999</v>
      </c>
      <c r="V8" s="212">
        <f>IF(R8="Green zone",MAX(L8,N8),IF(T8="Upper",MAX(L8,N8),IF(T8="Lower",MAX(M8,N8))))</f>
        <v>0.15840000000000001</v>
      </c>
    </row>
    <row r="9" spans="1:22" x14ac:dyDescent="0.25">
      <c r="A9" s="128">
        <v>42123</v>
      </c>
      <c r="B9" s="176">
        <v>21.207999999999998</v>
      </c>
      <c r="C9" s="203">
        <v>21.1</v>
      </c>
      <c r="D9" s="38">
        <f t="shared" si="0"/>
        <v>21.154</v>
      </c>
      <c r="E9" s="39">
        <v>746.19</v>
      </c>
      <c r="F9" s="47">
        <f>(D9*E9)/100000</f>
        <v>0.15784903260000002</v>
      </c>
      <c r="G9" s="52"/>
      <c r="H9" s="56">
        <f>ROUND(ROUND(D9*0.995,3)*(E9/100000),4)</f>
        <v>0.15709999999999999</v>
      </c>
      <c r="I9" s="37">
        <f t="shared" si="2"/>
        <v>0.1547</v>
      </c>
      <c r="J9" s="204">
        <f t="shared" si="3"/>
        <v>0.15740000000000001</v>
      </c>
      <c r="K9" s="37"/>
      <c r="L9" s="55">
        <f t="shared" si="4"/>
        <v>0.15859999999999999</v>
      </c>
      <c r="M9" s="37">
        <f t="shared" si="5"/>
        <v>0.161</v>
      </c>
      <c r="N9" s="41" t="str">
        <f t="shared" si="6"/>
        <v/>
      </c>
      <c r="O9" s="222"/>
      <c r="P9" s="227">
        <v>21.1</v>
      </c>
      <c r="Q9" s="74"/>
      <c r="R9" s="116" t="s">
        <v>42</v>
      </c>
      <c r="S9" s="52"/>
      <c r="T9" s="222"/>
      <c r="U9" s="56">
        <f t="shared" ref="U9:U37" si="7">IF(R9="Green zone",MIN(H9,J9),IF(T9="Upper",MIN(I9,J9),IF(T9="Lower",MIN(H9,J9))))</f>
        <v>0.15709999999999999</v>
      </c>
      <c r="V9" s="47">
        <f t="shared" ref="V9:V37" si="8">IF(R9="Green zone",MAX(L9,N9),IF(T9="Upper",MAX(L9,N9),IF(T9="Lower",MAX(M9,N9))))</f>
        <v>0.15859999999999999</v>
      </c>
    </row>
    <row r="10" spans="1:22" x14ac:dyDescent="0.25">
      <c r="A10" s="86">
        <v>42122</v>
      </c>
      <c r="B10" s="175">
        <v>21.648</v>
      </c>
      <c r="C10" s="172">
        <v>21.95</v>
      </c>
      <c r="D10" s="89">
        <f t="shared" si="0"/>
        <v>21.798999999999999</v>
      </c>
      <c r="E10" s="92">
        <v>746.07</v>
      </c>
      <c r="F10" s="91">
        <f t="shared" si="1"/>
        <v>0.16263579929999999</v>
      </c>
      <c r="G10" s="52"/>
      <c r="H10" s="94">
        <f t="shared" ref="H10:H37" si="9">ROUND(ROUND(D10*0.995,3)*(E10/100000),4)</f>
        <v>0.1618</v>
      </c>
      <c r="I10" s="95">
        <f t="shared" si="2"/>
        <v>0.15939999999999999</v>
      </c>
      <c r="J10" s="97" t="str">
        <f t="shared" si="3"/>
        <v/>
      </c>
      <c r="K10" s="37"/>
      <c r="L10" s="98">
        <f t="shared" si="4"/>
        <v>0.16339999999999999</v>
      </c>
      <c r="M10" s="95">
        <f t="shared" si="5"/>
        <v>0.16589999999999999</v>
      </c>
      <c r="N10" s="97" t="str">
        <f t="shared" si="6"/>
        <v/>
      </c>
      <c r="O10" s="52"/>
      <c r="P10" s="101"/>
      <c r="Q10" s="89"/>
      <c r="R10" s="115" t="s">
        <v>42</v>
      </c>
      <c r="S10" s="52"/>
      <c r="T10" s="222"/>
      <c r="U10" s="94">
        <f t="shared" si="7"/>
        <v>0.1618</v>
      </c>
      <c r="V10" s="91">
        <f t="shared" si="8"/>
        <v>0.16339999999999999</v>
      </c>
    </row>
    <row r="11" spans="1:22" x14ac:dyDescent="0.25">
      <c r="A11" s="128">
        <v>42121</v>
      </c>
      <c r="B11" s="176">
        <v>21.338999999999999</v>
      </c>
      <c r="C11" s="173">
        <v>21.978000000000002</v>
      </c>
      <c r="D11" s="38">
        <f t="shared" si="0"/>
        <v>21.658999999999999</v>
      </c>
      <c r="E11" s="39">
        <v>746.08</v>
      </c>
      <c r="F11" s="47">
        <f>(D11*E11)/100000</f>
        <v>0.16159346720000001</v>
      </c>
      <c r="G11" s="52"/>
      <c r="H11" s="56">
        <f>ROUND(ROUND(D11*0.995,3)*(E11/100000),4)</f>
        <v>0.1608</v>
      </c>
      <c r="I11" s="37">
        <f t="shared" si="2"/>
        <v>0.15840000000000001</v>
      </c>
      <c r="J11" s="41" t="str">
        <f t="shared" si="3"/>
        <v/>
      </c>
      <c r="K11" s="37"/>
      <c r="L11" s="55">
        <f t="shared" si="4"/>
        <v>0.16239999999999999</v>
      </c>
      <c r="M11" s="37">
        <f t="shared" si="5"/>
        <v>0.1648</v>
      </c>
      <c r="N11" s="41">
        <f t="shared" si="6"/>
        <v>0.16489999999999999</v>
      </c>
      <c r="O11" s="222"/>
      <c r="P11" s="54"/>
      <c r="Q11" s="38">
        <v>22.1</v>
      </c>
      <c r="R11" s="116" t="s">
        <v>42</v>
      </c>
      <c r="S11" s="52"/>
      <c r="T11" s="222"/>
      <c r="U11" s="56">
        <f t="shared" si="7"/>
        <v>0.1608</v>
      </c>
      <c r="V11" s="47">
        <f t="shared" si="8"/>
        <v>0.16489999999999999</v>
      </c>
    </row>
    <row r="12" spans="1:22" x14ac:dyDescent="0.25">
      <c r="A12" s="86">
        <v>42120</v>
      </c>
      <c r="B12" s="175">
        <v>21.224</v>
      </c>
      <c r="C12" s="172">
        <v>22.274999999999999</v>
      </c>
      <c r="D12" s="89">
        <f t="shared" si="0"/>
        <v>21.75</v>
      </c>
      <c r="E12" s="92">
        <f>E13</f>
        <v>746.07</v>
      </c>
      <c r="F12" s="91">
        <f t="shared" si="1"/>
        <v>0.16227022500000002</v>
      </c>
      <c r="G12" s="52"/>
      <c r="H12" s="94">
        <f t="shared" si="9"/>
        <v>0.1615</v>
      </c>
      <c r="I12" s="95">
        <f t="shared" si="2"/>
        <v>0.159</v>
      </c>
      <c r="J12" s="97" t="str">
        <f t="shared" si="3"/>
        <v/>
      </c>
      <c r="K12" s="37"/>
      <c r="L12" s="98">
        <f t="shared" si="4"/>
        <v>0.16309999999999999</v>
      </c>
      <c r="M12" s="95">
        <f t="shared" si="5"/>
        <v>0.16550000000000001</v>
      </c>
      <c r="N12" s="97" t="str">
        <f t="shared" si="6"/>
        <v/>
      </c>
      <c r="O12" s="52"/>
      <c r="P12" s="101"/>
      <c r="Q12" s="89"/>
      <c r="R12" s="115" t="s">
        <v>42</v>
      </c>
      <c r="S12" s="52"/>
      <c r="T12" s="222"/>
      <c r="U12" s="94">
        <f t="shared" si="7"/>
        <v>0.1615</v>
      </c>
      <c r="V12" s="91">
        <f t="shared" si="8"/>
        <v>0.16309999999999999</v>
      </c>
    </row>
    <row r="13" spans="1:22" x14ac:dyDescent="0.25">
      <c r="A13" s="128">
        <v>42119</v>
      </c>
      <c r="B13" s="176">
        <v>21.225999999999999</v>
      </c>
      <c r="C13" s="173">
        <v>21.113</v>
      </c>
      <c r="D13" s="38">
        <f t="shared" si="0"/>
        <v>21.17</v>
      </c>
      <c r="E13" s="205">
        <f>E14</f>
        <v>746.07</v>
      </c>
      <c r="F13" s="47">
        <f t="shared" si="1"/>
        <v>0.15794301900000002</v>
      </c>
      <c r="G13" s="52"/>
      <c r="H13" s="56">
        <f t="shared" si="9"/>
        <v>0.15720000000000001</v>
      </c>
      <c r="I13" s="37">
        <f t="shared" si="2"/>
        <v>0.15479999999999999</v>
      </c>
      <c r="J13" s="41" t="str">
        <f t="shared" si="3"/>
        <v/>
      </c>
      <c r="K13" s="37"/>
      <c r="L13" s="55">
        <f t="shared" si="4"/>
        <v>0.15870000000000001</v>
      </c>
      <c r="M13" s="37">
        <f t="shared" si="5"/>
        <v>0.16109999999999999</v>
      </c>
      <c r="N13" s="41" t="str">
        <f t="shared" si="6"/>
        <v/>
      </c>
      <c r="O13" s="222"/>
      <c r="P13" s="54"/>
      <c r="Q13" s="38"/>
      <c r="R13" s="116" t="s">
        <v>42</v>
      </c>
      <c r="S13" s="52"/>
      <c r="T13" s="222"/>
      <c r="U13" s="56">
        <f t="shared" si="7"/>
        <v>0.15720000000000001</v>
      </c>
      <c r="V13" s="47">
        <f t="shared" si="8"/>
        <v>0.15870000000000001</v>
      </c>
    </row>
    <row r="14" spans="1:22" x14ac:dyDescent="0.25">
      <c r="A14" s="86">
        <v>42118</v>
      </c>
      <c r="B14" s="175">
        <v>21.408000000000001</v>
      </c>
      <c r="C14" s="172">
        <v>21</v>
      </c>
      <c r="D14" s="89">
        <f t="shared" si="0"/>
        <v>21.204000000000001</v>
      </c>
      <c r="E14" s="92">
        <v>746.07</v>
      </c>
      <c r="F14" s="91">
        <f t="shared" si="1"/>
        <v>0.15819668280000002</v>
      </c>
      <c r="G14" s="52"/>
      <c r="H14" s="94">
        <f t="shared" si="9"/>
        <v>0.15740000000000001</v>
      </c>
      <c r="I14" s="95">
        <f t="shared" si="2"/>
        <v>0.155</v>
      </c>
      <c r="J14" s="97" t="str">
        <f t="shared" si="3"/>
        <v/>
      </c>
      <c r="K14" s="37"/>
      <c r="L14" s="98">
        <f t="shared" si="4"/>
        <v>0.159</v>
      </c>
      <c r="M14" s="95">
        <f t="shared" si="5"/>
        <v>0.16139999999999999</v>
      </c>
      <c r="N14" s="97" t="str">
        <f t="shared" si="6"/>
        <v/>
      </c>
      <c r="O14" s="52"/>
      <c r="P14" s="101"/>
      <c r="Q14" s="89"/>
      <c r="R14" s="115" t="s">
        <v>42</v>
      </c>
      <c r="S14" s="52"/>
      <c r="T14" s="222"/>
      <c r="U14" s="94">
        <f t="shared" si="7"/>
        <v>0.15740000000000001</v>
      </c>
      <c r="V14" s="91">
        <f t="shared" si="8"/>
        <v>0.159</v>
      </c>
    </row>
    <row r="15" spans="1:22" x14ac:dyDescent="0.25">
      <c r="A15" s="128">
        <v>42117</v>
      </c>
      <c r="B15" s="176">
        <v>21.405000000000001</v>
      </c>
      <c r="C15" s="173">
        <v>20.805</v>
      </c>
      <c r="D15" s="38">
        <f t="shared" si="0"/>
        <v>21.105</v>
      </c>
      <c r="E15" s="39">
        <v>746.01</v>
      </c>
      <c r="F15" s="47">
        <f t="shared" si="1"/>
        <v>0.15744541049999999</v>
      </c>
      <c r="G15" s="52"/>
      <c r="H15" s="56">
        <f t="shared" si="9"/>
        <v>0.15670000000000001</v>
      </c>
      <c r="I15" s="37">
        <f t="shared" si="2"/>
        <v>0.15429999999999999</v>
      </c>
      <c r="J15" s="41" t="str">
        <f t="shared" si="3"/>
        <v/>
      </c>
      <c r="K15" s="37"/>
      <c r="L15" s="55">
        <f t="shared" si="4"/>
        <v>0.15820000000000001</v>
      </c>
      <c r="M15" s="37">
        <f t="shared" si="5"/>
        <v>0.16059999999999999</v>
      </c>
      <c r="N15" s="41" t="str">
        <f t="shared" si="6"/>
        <v/>
      </c>
      <c r="O15" s="222"/>
      <c r="P15" s="54"/>
      <c r="Q15" s="38"/>
      <c r="R15" s="116" t="s">
        <v>42</v>
      </c>
      <c r="S15" s="52"/>
      <c r="T15" s="222"/>
      <c r="U15" s="56">
        <f t="shared" si="7"/>
        <v>0.15670000000000001</v>
      </c>
      <c r="V15" s="47">
        <f t="shared" si="8"/>
        <v>0.15820000000000001</v>
      </c>
    </row>
    <row r="16" spans="1:22" x14ac:dyDescent="0.25">
      <c r="A16" s="86">
        <v>42116</v>
      </c>
      <c r="B16" s="175">
        <v>21.454000000000001</v>
      </c>
      <c r="C16" s="172">
        <v>21.95</v>
      </c>
      <c r="D16" s="89">
        <f t="shared" si="0"/>
        <v>21.702000000000002</v>
      </c>
      <c r="E16" s="92">
        <v>746.19</v>
      </c>
      <c r="F16" s="91">
        <f t="shared" si="1"/>
        <v>0.16193815380000001</v>
      </c>
      <c r="G16" s="52"/>
      <c r="H16" s="94">
        <f t="shared" si="9"/>
        <v>0.16109999999999999</v>
      </c>
      <c r="I16" s="95">
        <f t="shared" si="2"/>
        <v>0.15870000000000001</v>
      </c>
      <c r="J16" s="97" t="str">
        <f t="shared" si="3"/>
        <v/>
      </c>
      <c r="K16" s="37"/>
      <c r="L16" s="98">
        <f t="shared" si="4"/>
        <v>0.1628</v>
      </c>
      <c r="M16" s="95">
        <f t="shared" si="5"/>
        <v>0.16520000000000001</v>
      </c>
      <c r="N16" s="97" t="str">
        <f t="shared" si="6"/>
        <v/>
      </c>
      <c r="O16" s="52"/>
      <c r="P16" s="101"/>
      <c r="Q16" s="89"/>
      <c r="R16" s="115" t="s">
        <v>42</v>
      </c>
      <c r="S16" s="52"/>
      <c r="T16" s="222"/>
      <c r="U16" s="94">
        <f t="shared" si="7"/>
        <v>0.16109999999999999</v>
      </c>
      <c r="V16" s="91">
        <f t="shared" si="8"/>
        <v>0.1628</v>
      </c>
    </row>
    <row r="17" spans="1:22" x14ac:dyDescent="0.25">
      <c r="A17" s="128">
        <v>42115</v>
      </c>
      <c r="B17" s="176">
        <v>21.277000000000001</v>
      </c>
      <c r="C17" s="173">
        <v>21.338000000000001</v>
      </c>
      <c r="D17" s="38">
        <f t="shared" si="0"/>
        <v>21.308</v>
      </c>
      <c r="E17" s="39">
        <v>746.1</v>
      </c>
      <c r="F17" s="47">
        <f t="shared" si="1"/>
        <v>0.15897898800000002</v>
      </c>
      <c r="G17" s="52"/>
      <c r="H17" s="56">
        <f t="shared" si="9"/>
        <v>0.15820000000000001</v>
      </c>
      <c r="I17" s="37">
        <f t="shared" si="2"/>
        <v>0.15579999999999999</v>
      </c>
      <c r="J17" s="41" t="str">
        <f t="shared" si="3"/>
        <v/>
      </c>
      <c r="K17" s="37"/>
      <c r="L17" s="55">
        <f t="shared" si="4"/>
        <v>0.1598</v>
      </c>
      <c r="M17" s="37">
        <f t="shared" si="5"/>
        <v>0.16220000000000001</v>
      </c>
      <c r="N17" s="41" t="str">
        <f t="shared" si="6"/>
        <v/>
      </c>
      <c r="O17" s="222"/>
      <c r="P17" s="54"/>
      <c r="Q17" s="38"/>
      <c r="R17" s="116" t="s">
        <v>42</v>
      </c>
      <c r="S17" s="52"/>
      <c r="T17" s="222"/>
      <c r="U17" s="56">
        <f t="shared" si="7"/>
        <v>0.15820000000000001</v>
      </c>
      <c r="V17" s="47">
        <f t="shared" si="8"/>
        <v>0.1598</v>
      </c>
    </row>
    <row r="18" spans="1:22" x14ac:dyDescent="0.25">
      <c r="A18" s="86">
        <v>42114</v>
      </c>
      <c r="B18" s="175">
        <v>21.649000000000001</v>
      </c>
      <c r="C18" s="172">
        <v>21.744</v>
      </c>
      <c r="D18" s="89">
        <f t="shared" si="0"/>
        <v>21.696999999999999</v>
      </c>
      <c r="E18" s="92">
        <v>746.03</v>
      </c>
      <c r="F18" s="91">
        <f t="shared" si="1"/>
        <v>0.16186612909999998</v>
      </c>
      <c r="G18" s="52"/>
      <c r="H18" s="94">
        <f t="shared" si="9"/>
        <v>0.16109999999999999</v>
      </c>
      <c r="I18" s="95">
        <f t="shared" si="2"/>
        <v>0.15859999999999999</v>
      </c>
      <c r="J18" s="97" t="str">
        <f t="shared" si="3"/>
        <v/>
      </c>
      <c r="K18" s="37"/>
      <c r="L18" s="98">
        <f t="shared" si="4"/>
        <v>0.16270000000000001</v>
      </c>
      <c r="M18" s="95">
        <f t="shared" si="5"/>
        <v>0.1651</v>
      </c>
      <c r="N18" s="97" t="str">
        <f t="shared" si="6"/>
        <v/>
      </c>
      <c r="O18" s="52"/>
      <c r="P18" s="101"/>
      <c r="Q18" s="89"/>
      <c r="R18" s="115" t="s">
        <v>42</v>
      </c>
      <c r="S18" s="52"/>
      <c r="T18" s="222"/>
      <c r="U18" s="94">
        <f t="shared" si="7"/>
        <v>0.16109999999999999</v>
      </c>
      <c r="V18" s="91">
        <f t="shared" si="8"/>
        <v>0.16270000000000001</v>
      </c>
    </row>
    <row r="19" spans="1:22" x14ac:dyDescent="0.25">
      <c r="A19" s="128">
        <v>42113</v>
      </c>
      <c r="B19" s="176">
        <v>21.510999999999999</v>
      </c>
      <c r="C19" s="173">
        <v>21.7</v>
      </c>
      <c r="D19" s="38">
        <f t="shared" si="0"/>
        <v>21.606000000000002</v>
      </c>
      <c r="E19" s="39">
        <f>E20</f>
        <v>746.08</v>
      </c>
      <c r="F19" s="47">
        <f t="shared" si="1"/>
        <v>0.16119804480000002</v>
      </c>
      <c r="G19" s="52"/>
      <c r="H19" s="56">
        <f t="shared" si="9"/>
        <v>0.16039999999999999</v>
      </c>
      <c r="I19" s="37">
        <f t="shared" si="2"/>
        <v>0.158</v>
      </c>
      <c r="J19" s="41" t="str">
        <f t="shared" si="3"/>
        <v/>
      </c>
      <c r="K19" s="37"/>
      <c r="L19" s="55">
        <f t="shared" si="4"/>
        <v>0.16200000000000001</v>
      </c>
      <c r="M19" s="37">
        <f t="shared" si="5"/>
        <v>0.16439999999999999</v>
      </c>
      <c r="N19" s="41" t="str">
        <f t="shared" si="6"/>
        <v/>
      </c>
      <c r="O19" s="222"/>
      <c r="P19" s="54"/>
      <c r="Q19" s="38"/>
      <c r="R19" s="116" t="s">
        <v>42</v>
      </c>
      <c r="S19" s="52"/>
      <c r="T19" s="222"/>
      <c r="U19" s="56">
        <f t="shared" si="7"/>
        <v>0.16039999999999999</v>
      </c>
      <c r="V19" s="47">
        <f t="shared" si="8"/>
        <v>0.16200000000000001</v>
      </c>
    </row>
    <row r="20" spans="1:22" x14ac:dyDescent="0.25">
      <c r="A20" s="86">
        <v>42112</v>
      </c>
      <c r="B20" s="175">
        <v>21.596</v>
      </c>
      <c r="C20" s="172">
        <v>21.7</v>
      </c>
      <c r="D20" s="89">
        <f t="shared" si="0"/>
        <v>21.648</v>
      </c>
      <c r="E20" s="92">
        <f>E21</f>
        <v>746.08</v>
      </c>
      <c r="F20" s="91">
        <f t="shared" si="1"/>
        <v>0.16151139840000001</v>
      </c>
      <c r="G20" s="52"/>
      <c r="H20" s="94">
        <f t="shared" si="9"/>
        <v>0.16070000000000001</v>
      </c>
      <c r="I20" s="95">
        <f t="shared" si="2"/>
        <v>0.1583</v>
      </c>
      <c r="J20" s="97" t="str">
        <f t="shared" si="3"/>
        <v/>
      </c>
      <c r="K20" s="37"/>
      <c r="L20" s="98">
        <f t="shared" si="4"/>
        <v>0.1623</v>
      </c>
      <c r="M20" s="95">
        <f t="shared" si="5"/>
        <v>0.16470000000000001</v>
      </c>
      <c r="N20" s="97" t="str">
        <f t="shared" si="6"/>
        <v/>
      </c>
      <c r="O20" s="52"/>
      <c r="P20" s="101"/>
      <c r="Q20" s="89"/>
      <c r="R20" s="115" t="s">
        <v>42</v>
      </c>
      <c r="S20" s="52"/>
      <c r="T20" s="222"/>
      <c r="U20" s="94">
        <f t="shared" si="7"/>
        <v>0.16070000000000001</v>
      </c>
      <c r="V20" s="91">
        <f t="shared" si="8"/>
        <v>0.1623</v>
      </c>
    </row>
    <row r="21" spans="1:22" x14ac:dyDescent="0.25">
      <c r="A21" s="128">
        <v>42111</v>
      </c>
      <c r="B21" s="176">
        <v>21.89</v>
      </c>
      <c r="C21" s="173">
        <v>21.65</v>
      </c>
      <c r="D21" s="38">
        <f t="shared" si="0"/>
        <v>21.77</v>
      </c>
      <c r="E21" s="39">
        <v>746.08</v>
      </c>
      <c r="F21" s="47">
        <f t="shared" si="1"/>
        <v>0.16242161600000002</v>
      </c>
      <c r="G21" s="52"/>
      <c r="H21" s="56">
        <f t="shared" si="9"/>
        <v>0.16159999999999999</v>
      </c>
      <c r="I21" s="37">
        <f t="shared" si="2"/>
        <v>0.15920000000000001</v>
      </c>
      <c r="J21" s="41" t="str">
        <f t="shared" si="3"/>
        <v/>
      </c>
      <c r="K21" s="37"/>
      <c r="L21" s="55">
        <f t="shared" si="4"/>
        <v>0.16320000000000001</v>
      </c>
      <c r="M21" s="37">
        <f t="shared" si="5"/>
        <v>0.16569999999999999</v>
      </c>
      <c r="N21" s="41" t="str">
        <f t="shared" si="6"/>
        <v/>
      </c>
      <c r="O21" s="222"/>
      <c r="P21" s="54"/>
      <c r="Q21" s="38"/>
      <c r="R21" s="116" t="s">
        <v>42</v>
      </c>
      <c r="S21" s="52"/>
      <c r="T21" s="222"/>
      <c r="U21" s="56">
        <f t="shared" si="7"/>
        <v>0.16159999999999999</v>
      </c>
      <c r="V21" s="47">
        <f t="shared" si="8"/>
        <v>0.16320000000000001</v>
      </c>
    </row>
    <row r="22" spans="1:22" x14ac:dyDescent="0.25">
      <c r="A22" s="86">
        <v>42110</v>
      </c>
      <c r="B22" s="175">
        <v>22.093</v>
      </c>
      <c r="C22" s="172">
        <v>22</v>
      </c>
      <c r="D22" s="89">
        <f t="shared" si="0"/>
        <v>22.047000000000001</v>
      </c>
      <c r="E22" s="92">
        <v>746.37</v>
      </c>
      <c r="F22" s="91">
        <f t="shared" si="1"/>
        <v>0.16455219390000003</v>
      </c>
      <c r="G22" s="52"/>
      <c r="H22" s="94">
        <f t="shared" si="9"/>
        <v>0.16370000000000001</v>
      </c>
      <c r="I22" s="95">
        <f t="shared" si="2"/>
        <v>0.1613</v>
      </c>
      <c r="J22" s="97" t="str">
        <f t="shared" si="3"/>
        <v/>
      </c>
      <c r="K22" s="37"/>
      <c r="L22" s="98">
        <f t="shared" si="4"/>
        <v>0.16539999999999999</v>
      </c>
      <c r="M22" s="95">
        <f t="shared" si="5"/>
        <v>0.1678</v>
      </c>
      <c r="N22" s="97" t="str">
        <f t="shared" si="6"/>
        <v/>
      </c>
      <c r="O22" s="52"/>
      <c r="P22" s="101"/>
      <c r="Q22" s="89"/>
      <c r="R22" s="115" t="s">
        <v>42</v>
      </c>
      <c r="S22" s="52"/>
      <c r="T22" s="222"/>
      <c r="U22" s="94">
        <f t="shared" si="7"/>
        <v>0.16370000000000001</v>
      </c>
      <c r="V22" s="91">
        <f t="shared" si="8"/>
        <v>0.16539999999999999</v>
      </c>
    </row>
    <row r="23" spans="1:22" x14ac:dyDescent="0.25">
      <c r="A23" s="128">
        <v>42109</v>
      </c>
      <c r="B23" s="176">
        <v>22.137</v>
      </c>
      <c r="C23" s="173">
        <v>21.85</v>
      </c>
      <c r="D23" s="38">
        <f t="shared" si="0"/>
        <v>21.994</v>
      </c>
      <c r="E23" s="39">
        <v>746.71</v>
      </c>
      <c r="F23" s="47">
        <f t="shared" si="1"/>
        <v>0.16423139740000003</v>
      </c>
      <c r="G23" s="52"/>
      <c r="H23" s="56">
        <f t="shared" si="9"/>
        <v>0.16339999999999999</v>
      </c>
      <c r="I23" s="37">
        <f t="shared" si="2"/>
        <v>0.16089999999999999</v>
      </c>
      <c r="J23" s="41" t="str">
        <f t="shared" si="3"/>
        <v/>
      </c>
      <c r="K23" s="37"/>
      <c r="L23" s="55">
        <f t="shared" si="4"/>
        <v>0.1651</v>
      </c>
      <c r="M23" s="37">
        <f t="shared" si="5"/>
        <v>0.16750000000000001</v>
      </c>
      <c r="N23" s="41" t="str">
        <f t="shared" si="6"/>
        <v/>
      </c>
      <c r="O23" s="222"/>
      <c r="P23" s="54"/>
      <c r="Q23" s="38"/>
      <c r="R23" s="116" t="s">
        <v>42</v>
      </c>
      <c r="S23" s="52"/>
      <c r="T23" s="222"/>
      <c r="U23" s="56">
        <f t="shared" si="7"/>
        <v>0.16339999999999999</v>
      </c>
      <c r="V23" s="47">
        <f t="shared" si="8"/>
        <v>0.1651</v>
      </c>
    </row>
    <row r="24" spans="1:22" x14ac:dyDescent="0.25">
      <c r="A24" s="86">
        <v>42108</v>
      </c>
      <c r="B24" s="175">
        <v>22.413</v>
      </c>
      <c r="C24" s="172">
        <v>22.382000000000001</v>
      </c>
      <c r="D24" s="89">
        <f t="shared" si="0"/>
        <v>22.398</v>
      </c>
      <c r="E24" s="92">
        <v>746.91</v>
      </c>
      <c r="F24" s="91">
        <f t="shared" si="1"/>
        <v>0.1672929018</v>
      </c>
      <c r="G24" s="52"/>
      <c r="H24" s="94">
        <f t="shared" si="9"/>
        <v>0.16650000000000001</v>
      </c>
      <c r="I24" s="95">
        <f t="shared" si="2"/>
        <v>0.16389999999999999</v>
      </c>
      <c r="J24" s="97" t="str">
        <f t="shared" si="3"/>
        <v/>
      </c>
      <c r="K24" s="37"/>
      <c r="L24" s="98">
        <f t="shared" si="4"/>
        <v>0.1681</v>
      </c>
      <c r="M24" s="95">
        <f t="shared" si="5"/>
        <v>0.1706</v>
      </c>
      <c r="N24" s="97" t="str">
        <f t="shared" si="6"/>
        <v/>
      </c>
      <c r="O24" s="52"/>
      <c r="P24" s="101"/>
      <c r="Q24" s="89"/>
      <c r="R24" s="115" t="s">
        <v>42</v>
      </c>
      <c r="S24" s="52"/>
      <c r="T24" s="222"/>
      <c r="U24" s="94">
        <f t="shared" si="7"/>
        <v>0.16650000000000001</v>
      </c>
      <c r="V24" s="91">
        <f t="shared" si="8"/>
        <v>0.1681</v>
      </c>
    </row>
    <row r="25" spans="1:22" x14ac:dyDescent="0.25">
      <c r="A25" s="128">
        <v>42107</v>
      </c>
      <c r="B25" s="176">
        <v>22.048999999999999</v>
      </c>
      <c r="C25" s="173">
        <v>22.382000000000001</v>
      </c>
      <c r="D25" s="38">
        <f t="shared" si="0"/>
        <v>22.216000000000001</v>
      </c>
      <c r="E25" s="39">
        <v>747.15</v>
      </c>
      <c r="F25" s="47">
        <f t="shared" si="1"/>
        <v>0.16598684400000002</v>
      </c>
      <c r="G25" s="52"/>
      <c r="H25" s="56">
        <f t="shared" si="9"/>
        <v>0.16520000000000001</v>
      </c>
      <c r="I25" s="37">
        <f t="shared" si="2"/>
        <v>0.16270000000000001</v>
      </c>
      <c r="J25" s="41" t="str">
        <f t="shared" si="3"/>
        <v/>
      </c>
      <c r="K25" s="37"/>
      <c r="L25" s="55">
        <f t="shared" si="4"/>
        <v>0.1668</v>
      </c>
      <c r="M25" s="37">
        <f t="shared" si="5"/>
        <v>0.16930000000000001</v>
      </c>
      <c r="N25" s="41">
        <f t="shared" si="6"/>
        <v>0.17050000000000001</v>
      </c>
      <c r="O25" s="222"/>
      <c r="P25" s="54"/>
      <c r="Q25" s="225">
        <v>22.824999999999999</v>
      </c>
      <c r="R25" s="226" t="s">
        <v>42</v>
      </c>
      <c r="S25" s="224"/>
      <c r="T25" s="222"/>
      <c r="U25" s="56">
        <f t="shared" si="7"/>
        <v>0.16520000000000001</v>
      </c>
      <c r="V25" s="47">
        <f t="shared" si="8"/>
        <v>0.17050000000000001</v>
      </c>
    </row>
    <row r="26" spans="1:22" x14ac:dyDescent="0.25">
      <c r="A26" s="86">
        <v>42106</v>
      </c>
      <c r="B26" s="175">
        <v>21.998999999999999</v>
      </c>
      <c r="C26" s="172">
        <v>21.138000000000002</v>
      </c>
      <c r="D26" s="89">
        <f t="shared" si="0"/>
        <v>21.568999999999999</v>
      </c>
      <c r="E26" s="92">
        <f>E27</f>
        <v>747.16</v>
      </c>
      <c r="F26" s="91">
        <f t="shared" si="1"/>
        <v>0.16115494039999997</v>
      </c>
      <c r="G26" s="52"/>
      <c r="H26" s="94">
        <f t="shared" si="9"/>
        <v>0.1603</v>
      </c>
      <c r="I26" s="95">
        <f t="shared" si="2"/>
        <v>0.15790000000000001</v>
      </c>
      <c r="J26" s="97" t="str">
        <f t="shared" si="3"/>
        <v/>
      </c>
      <c r="K26" s="37"/>
      <c r="L26" s="98">
        <f t="shared" si="4"/>
        <v>0.16200000000000001</v>
      </c>
      <c r="M26" s="95">
        <f t="shared" si="5"/>
        <v>0.16439999999999999</v>
      </c>
      <c r="N26" s="97" t="str">
        <f t="shared" si="6"/>
        <v/>
      </c>
      <c r="O26" s="52"/>
      <c r="P26" s="101"/>
      <c r="Q26" s="89"/>
      <c r="R26" s="115" t="s">
        <v>42</v>
      </c>
      <c r="S26" s="52"/>
      <c r="T26" s="222"/>
      <c r="U26" s="94">
        <f t="shared" si="7"/>
        <v>0.1603</v>
      </c>
      <c r="V26" s="91">
        <f t="shared" si="8"/>
        <v>0.16200000000000001</v>
      </c>
    </row>
    <row r="27" spans="1:22" x14ac:dyDescent="0.25">
      <c r="A27" s="128">
        <v>42105</v>
      </c>
      <c r="B27" s="176">
        <v>21.998999999999999</v>
      </c>
      <c r="C27" s="173">
        <v>21.113</v>
      </c>
      <c r="D27" s="38">
        <f t="shared" si="0"/>
        <v>21.556000000000001</v>
      </c>
      <c r="E27" s="39">
        <f>E28</f>
        <v>747.16</v>
      </c>
      <c r="F27" s="47">
        <f t="shared" si="1"/>
        <v>0.16105780959999999</v>
      </c>
      <c r="G27" s="52"/>
      <c r="H27" s="56">
        <f t="shared" si="9"/>
        <v>0.1603</v>
      </c>
      <c r="I27" s="37">
        <f t="shared" si="2"/>
        <v>0.1578</v>
      </c>
      <c r="J27" s="41" t="str">
        <f t="shared" si="3"/>
        <v/>
      </c>
      <c r="K27" s="37"/>
      <c r="L27" s="55">
        <f t="shared" si="4"/>
        <v>0.16189999999999999</v>
      </c>
      <c r="M27" s="37">
        <f t="shared" si="5"/>
        <v>0.1643</v>
      </c>
      <c r="N27" s="41" t="str">
        <f t="shared" si="6"/>
        <v/>
      </c>
      <c r="O27" s="222"/>
      <c r="P27" s="54"/>
      <c r="Q27" s="38"/>
      <c r="R27" s="116" t="s">
        <v>42</v>
      </c>
      <c r="S27" s="52"/>
      <c r="T27" s="222"/>
      <c r="U27" s="56">
        <f t="shared" si="7"/>
        <v>0.1603</v>
      </c>
      <c r="V27" s="47">
        <f t="shared" si="8"/>
        <v>0.16189999999999999</v>
      </c>
    </row>
    <row r="28" spans="1:22" x14ac:dyDescent="0.25">
      <c r="A28" s="86">
        <v>42104</v>
      </c>
      <c r="B28" s="175">
        <v>22.408000000000001</v>
      </c>
      <c r="C28" s="172">
        <v>22.2</v>
      </c>
      <c r="D28" s="89">
        <f t="shared" si="0"/>
        <v>22.303999999999998</v>
      </c>
      <c r="E28" s="92">
        <v>747.16</v>
      </c>
      <c r="F28" s="91">
        <f t="shared" si="1"/>
        <v>0.16664656639999997</v>
      </c>
      <c r="G28" s="52"/>
      <c r="H28" s="94">
        <f t="shared" si="9"/>
        <v>0.1658</v>
      </c>
      <c r="I28" s="95">
        <f t="shared" si="2"/>
        <v>0.1633</v>
      </c>
      <c r="J28" s="97" t="str">
        <f t="shared" si="3"/>
        <v/>
      </c>
      <c r="K28" s="37"/>
      <c r="L28" s="98">
        <f t="shared" si="4"/>
        <v>0.16750000000000001</v>
      </c>
      <c r="M28" s="95">
        <f t="shared" si="5"/>
        <v>0.17</v>
      </c>
      <c r="N28" s="97" t="str">
        <f t="shared" si="6"/>
        <v/>
      </c>
      <c r="O28" s="52"/>
      <c r="P28" s="101"/>
      <c r="Q28" s="89"/>
      <c r="R28" s="115" t="s">
        <v>43</v>
      </c>
      <c r="S28" s="52"/>
      <c r="T28" s="222" t="s">
        <v>31</v>
      </c>
      <c r="U28" s="94">
        <f t="shared" si="7"/>
        <v>0.1633</v>
      </c>
      <c r="V28" s="91">
        <f t="shared" si="8"/>
        <v>0.16750000000000001</v>
      </c>
    </row>
    <row r="29" spans="1:22" x14ac:dyDescent="0.25">
      <c r="A29" s="128">
        <v>42103</v>
      </c>
      <c r="B29" s="176">
        <v>22.302</v>
      </c>
      <c r="C29" s="173">
        <v>21.8</v>
      </c>
      <c r="D29" s="38">
        <f t="shared" si="0"/>
        <v>22.050999999999998</v>
      </c>
      <c r="E29" s="39">
        <v>747.17</v>
      </c>
      <c r="F29" s="47">
        <f t="shared" si="1"/>
        <v>0.1647584567</v>
      </c>
      <c r="G29" s="52"/>
      <c r="H29" s="56">
        <f t="shared" si="9"/>
        <v>0.16389999999999999</v>
      </c>
      <c r="I29" s="37">
        <f t="shared" si="2"/>
        <v>0.1615</v>
      </c>
      <c r="J29" s="41" t="str">
        <f t="shared" si="3"/>
        <v/>
      </c>
      <c r="K29" s="37"/>
      <c r="L29" s="55">
        <f t="shared" si="4"/>
        <v>0.1656</v>
      </c>
      <c r="M29" s="37">
        <f t="shared" si="5"/>
        <v>0.1681</v>
      </c>
      <c r="N29" s="41" t="str">
        <f t="shared" si="6"/>
        <v/>
      </c>
      <c r="O29" s="222"/>
      <c r="P29" s="54"/>
      <c r="Q29" s="38"/>
      <c r="R29" s="116" t="s">
        <v>42</v>
      </c>
      <c r="S29" s="52"/>
      <c r="T29" s="222"/>
      <c r="U29" s="56">
        <f t="shared" si="7"/>
        <v>0.16389999999999999</v>
      </c>
      <c r="V29" s="47">
        <f t="shared" si="8"/>
        <v>0.1656</v>
      </c>
    </row>
    <row r="30" spans="1:22" x14ac:dyDescent="0.25">
      <c r="A30" s="86">
        <v>42102</v>
      </c>
      <c r="B30" s="175">
        <v>21.875</v>
      </c>
      <c r="C30" s="172">
        <v>22.3</v>
      </c>
      <c r="D30" s="89">
        <f t="shared" si="0"/>
        <v>22.088000000000001</v>
      </c>
      <c r="E30" s="92">
        <v>747.17</v>
      </c>
      <c r="F30" s="91">
        <f t="shared" si="1"/>
        <v>0.1650349096</v>
      </c>
      <c r="G30" s="52"/>
      <c r="H30" s="94">
        <f t="shared" si="9"/>
        <v>0.16420000000000001</v>
      </c>
      <c r="I30" s="95">
        <f t="shared" si="2"/>
        <v>0.16170000000000001</v>
      </c>
      <c r="J30" s="97" t="str">
        <f t="shared" si="3"/>
        <v/>
      </c>
      <c r="K30" s="37"/>
      <c r="L30" s="98">
        <f t="shared" si="4"/>
        <v>0.16589999999999999</v>
      </c>
      <c r="M30" s="95">
        <f t="shared" si="5"/>
        <v>0.16830000000000001</v>
      </c>
      <c r="N30" s="97" t="str">
        <f t="shared" si="6"/>
        <v/>
      </c>
      <c r="O30" s="52"/>
      <c r="P30" s="101"/>
      <c r="Q30" s="89"/>
      <c r="R30" s="115" t="s">
        <v>42</v>
      </c>
      <c r="S30" s="52"/>
      <c r="T30" s="222"/>
      <c r="U30" s="94">
        <f t="shared" si="7"/>
        <v>0.16420000000000001</v>
      </c>
      <c r="V30" s="91">
        <f t="shared" si="8"/>
        <v>0.16589999999999999</v>
      </c>
    </row>
    <row r="31" spans="1:22" x14ac:dyDescent="0.25">
      <c r="A31" s="128">
        <v>42101</v>
      </c>
      <c r="B31" s="176">
        <v>22.515999999999998</v>
      </c>
      <c r="C31" s="173">
        <v>21.937999999999999</v>
      </c>
      <c r="D31" s="38">
        <f t="shared" si="0"/>
        <v>22.227</v>
      </c>
      <c r="E31" s="39">
        <v>747.14</v>
      </c>
      <c r="F31" s="47">
        <f t="shared" si="1"/>
        <v>0.16606680779999999</v>
      </c>
      <c r="G31" s="52"/>
      <c r="H31" s="56">
        <f t="shared" si="9"/>
        <v>0.16520000000000001</v>
      </c>
      <c r="I31" s="37">
        <f t="shared" si="2"/>
        <v>0.16270000000000001</v>
      </c>
      <c r="J31" s="41" t="str">
        <f t="shared" si="3"/>
        <v/>
      </c>
      <c r="K31" s="37"/>
      <c r="L31" s="55">
        <f t="shared" si="4"/>
        <v>0.16689999999999999</v>
      </c>
      <c r="M31" s="37">
        <f t="shared" si="5"/>
        <v>0.1694</v>
      </c>
      <c r="N31" s="41" t="str">
        <f t="shared" si="6"/>
        <v/>
      </c>
      <c r="O31" s="222"/>
      <c r="P31" s="54"/>
      <c r="Q31" s="38"/>
      <c r="R31" s="116" t="s">
        <v>42</v>
      </c>
      <c r="S31" s="52"/>
      <c r="T31" s="222"/>
      <c r="U31" s="56">
        <f t="shared" si="7"/>
        <v>0.16520000000000001</v>
      </c>
      <c r="V31" s="47">
        <f t="shared" si="8"/>
        <v>0.16689999999999999</v>
      </c>
    </row>
    <row r="32" spans="1:22" x14ac:dyDescent="0.25">
      <c r="A32" s="86">
        <v>42100</v>
      </c>
      <c r="B32" s="175">
        <v>22.452999999999999</v>
      </c>
      <c r="C32" s="172">
        <v>21.2</v>
      </c>
      <c r="D32" s="89">
        <f t="shared" si="0"/>
        <v>21.827000000000002</v>
      </c>
      <c r="E32" s="92">
        <f>E33</f>
        <v>747.08</v>
      </c>
      <c r="F32" s="91">
        <f t="shared" si="1"/>
        <v>0.16306515160000001</v>
      </c>
      <c r="G32" s="52"/>
      <c r="H32" s="94">
        <f t="shared" si="9"/>
        <v>0.1623</v>
      </c>
      <c r="I32" s="95">
        <f t="shared" si="2"/>
        <v>0.1598</v>
      </c>
      <c r="J32" s="97" t="str">
        <f t="shared" si="3"/>
        <v/>
      </c>
      <c r="K32" s="37"/>
      <c r="L32" s="98">
        <f t="shared" si="4"/>
        <v>0.16389999999999999</v>
      </c>
      <c r="M32" s="95">
        <f t="shared" si="5"/>
        <v>0.1663</v>
      </c>
      <c r="N32" s="97" t="str">
        <f t="shared" si="6"/>
        <v/>
      </c>
      <c r="O32" s="52"/>
      <c r="P32" s="101"/>
      <c r="Q32" s="89"/>
      <c r="R32" s="115" t="s">
        <v>42</v>
      </c>
      <c r="S32" s="52"/>
      <c r="T32" s="222"/>
      <c r="U32" s="94">
        <f t="shared" si="7"/>
        <v>0.1623</v>
      </c>
      <c r="V32" s="91">
        <f t="shared" si="8"/>
        <v>0.16389999999999999</v>
      </c>
    </row>
    <row r="33" spans="1:22" x14ac:dyDescent="0.25">
      <c r="A33" s="128">
        <v>42099</v>
      </c>
      <c r="B33" s="176">
        <v>22.452999999999999</v>
      </c>
      <c r="C33" s="173">
        <v>22.6</v>
      </c>
      <c r="D33" s="38">
        <f t="shared" si="0"/>
        <v>22.527000000000001</v>
      </c>
      <c r="E33" s="39">
        <f>E34</f>
        <v>747.08</v>
      </c>
      <c r="F33" s="47">
        <f t="shared" si="1"/>
        <v>0.16829471160000001</v>
      </c>
      <c r="G33" s="52"/>
      <c r="H33" s="56">
        <f t="shared" si="9"/>
        <v>0.16750000000000001</v>
      </c>
      <c r="I33" s="37">
        <f t="shared" si="2"/>
        <v>0.16489999999999999</v>
      </c>
      <c r="J33" s="41"/>
      <c r="K33" s="37"/>
      <c r="L33" s="55">
        <f t="shared" si="4"/>
        <v>0.1691</v>
      </c>
      <c r="M33" s="37">
        <f t="shared" si="5"/>
        <v>0.17169999999999999</v>
      </c>
      <c r="N33" s="41"/>
      <c r="O33" s="52"/>
      <c r="P33" s="54"/>
      <c r="Q33" s="38"/>
      <c r="R33" s="116" t="s">
        <v>42</v>
      </c>
      <c r="S33" s="52"/>
      <c r="T33" s="222"/>
      <c r="U33" s="56">
        <f t="shared" si="7"/>
        <v>0.16750000000000001</v>
      </c>
      <c r="V33" s="47">
        <f t="shared" si="8"/>
        <v>0.1691</v>
      </c>
    </row>
    <row r="34" spans="1:22" x14ac:dyDescent="0.25">
      <c r="A34" s="86">
        <v>42098</v>
      </c>
      <c r="B34" s="175">
        <v>22.452999999999999</v>
      </c>
      <c r="C34" s="172">
        <v>21.774999999999999</v>
      </c>
      <c r="D34" s="89">
        <f t="shared" si="0"/>
        <v>22.114000000000001</v>
      </c>
      <c r="E34" s="92">
        <f>E35</f>
        <v>747.08</v>
      </c>
      <c r="F34" s="91">
        <f t="shared" si="1"/>
        <v>0.16520927120000001</v>
      </c>
      <c r="G34" s="52"/>
      <c r="H34" s="94">
        <f t="shared" si="9"/>
        <v>0.16439999999999999</v>
      </c>
      <c r="I34" s="95">
        <f t="shared" si="2"/>
        <v>0.16189999999999999</v>
      </c>
      <c r="J34" s="97"/>
      <c r="K34" s="37"/>
      <c r="L34" s="98">
        <f t="shared" si="4"/>
        <v>0.16600000000000001</v>
      </c>
      <c r="M34" s="95">
        <f t="shared" si="5"/>
        <v>0.16850000000000001</v>
      </c>
      <c r="N34" s="97"/>
      <c r="O34" s="52"/>
      <c r="P34" s="101"/>
      <c r="Q34" s="89"/>
      <c r="R34" s="115" t="s">
        <v>42</v>
      </c>
      <c r="S34" s="52"/>
      <c r="T34" s="222"/>
      <c r="U34" s="94">
        <f t="shared" si="7"/>
        <v>0.16439999999999999</v>
      </c>
      <c r="V34" s="91">
        <f t="shared" si="8"/>
        <v>0.16600000000000001</v>
      </c>
    </row>
    <row r="35" spans="1:22" x14ac:dyDescent="0.25">
      <c r="A35" s="128">
        <v>42097</v>
      </c>
      <c r="B35" s="176">
        <v>22.452999999999999</v>
      </c>
      <c r="C35" s="173">
        <v>22.625</v>
      </c>
      <c r="D35" s="38">
        <f t="shared" si="0"/>
        <v>22.539000000000001</v>
      </c>
      <c r="E35" s="39">
        <f>E36</f>
        <v>747.08</v>
      </c>
      <c r="F35" s="47">
        <f t="shared" si="1"/>
        <v>0.16838436120000003</v>
      </c>
      <c r="G35" s="52"/>
      <c r="H35" s="56">
        <f t="shared" si="9"/>
        <v>0.16750000000000001</v>
      </c>
      <c r="I35" s="37">
        <f t="shared" si="2"/>
        <v>0.16500000000000001</v>
      </c>
      <c r="J35" s="41"/>
      <c r="K35" s="37"/>
      <c r="L35" s="55">
        <f t="shared" si="4"/>
        <v>0.16919999999999999</v>
      </c>
      <c r="M35" s="37">
        <f t="shared" si="5"/>
        <v>0.17180000000000001</v>
      </c>
      <c r="N35" s="41"/>
      <c r="O35" s="52"/>
      <c r="P35" s="54"/>
      <c r="Q35" s="38"/>
      <c r="R35" s="116" t="s">
        <v>42</v>
      </c>
      <c r="S35" s="52"/>
      <c r="T35" s="222"/>
      <c r="U35" s="56">
        <f t="shared" si="7"/>
        <v>0.16750000000000001</v>
      </c>
      <c r="V35" s="47">
        <f t="shared" si="8"/>
        <v>0.16919999999999999</v>
      </c>
    </row>
    <row r="36" spans="1:22" x14ac:dyDescent="0.25">
      <c r="A36" s="86">
        <v>42096</v>
      </c>
      <c r="B36" s="175">
        <v>22.408999999999999</v>
      </c>
      <c r="C36" s="172">
        <v>24.9</v>
      </c>
      <c r="D36" s="89">
        <f t="shared" si="0"/>
        <v>23.655000000000001</v>
      </c>
      <c r="E36" s="92">
        <f>E37</f>
        <v>747.08</v>
      </c>
      <c r="F36" s="91">
        <f t="shared" si="1"/>
        <v>0.176721774</v>
      </c>
      <c r="G36" s="52"/>
      <c r="H36" s="94">
        <f t="shared" si="9"/>
        <v>0.17580000000000001</v>
      </c>
      <c r="I36" s="95">
        <f t="shared" si="2"/>
        <v>0.17319999999999999</v>
      </c>
      <c r="J36" s="97" t="str">
        <f>IF(ISNUMBER(P36),ROUND(ROUND(P36,3)*(E36/100000),4),"")</f>
        <v/>
      </c>
      <c r="K36" s="37"/>
      <c r="L36" s="98">
        <f t="shared" si="4"/>
        <v>0.17760000000000001</v>
      </c>
      <c r="M36" s="95">
        <f t="shared" si="5"/>
        <v>0.18029999999999999</v>
      </c>
      <c r="N36" s="97" t="str">
        <f>IF(ISNUMBER(Q36),ROUND(ROUND(Q36,3)*(E36/100000),4),"")</f>
        <v/>
      </c>
      <c r="O36" s="222"/>
      <c r="P36" s="101"/>
      <c r="Q36" s="89"/>
      <c r="R36" s="115" t="s">
        <v>42</v>
      </c>
      <c r="S36" s="52"/>
      <c r="T36" s="222"/>
      <c r="U36" s="94">
        <f t="shared" si="7"/>
        <v>0.17580000000000001</v>
      </c>
      <c r="V36" s="91">
        <f t="shared" si="8"/>
        <v>0.17760000000000001</v>
      </c>
    </row>
    <row r="37" spans="1:22" ht="15.75" thickBot="1" x14ac:dyDescent="0.3">
      <c r="A37" s="223">
        <v>42095</v>
      </c>
      <c r="B37" s="177">
        <v>21.9</v>
      </c>
      <c r="C37" s="174">
        <v>22.302</v>
      </c>
      <c r="D37" s="48">
        <f t="shared" si="0"/>
        <v>22.100999999999999</v>
      </c>
      <c r="E37" s="46">
        <v>747.08</v>
      </c>
      <c r="F37" s="49">
        <f t="shared" si="1"/>
        <v>0.16511215080000002</v>
      </c>
      <c r="G37" s="52"/>
      <c r="H37" s="60">
        <f t="shared" si="9"/>
        <v>0.1643</v>
      </c>
      <c r="I37" s="84">
        <f t="shared" si="2"/>
        <v>0.1618</v>
      </c>
      <c r="J37" s="42" t="str">
        <f>IF(ISNUMBER(P37),ROUND(ROUND(P37,3)*(E37/100000),4),"")</f>
        <v/>
      </c>
      <c r="K37" s="37"/>
      <c r="L37" s="85">
        <f t="shared" si="4"/>
        <v>0.16589999999999999</v>
      </c>
      <c r="M37" s="84">
        <f t="shared" si="5"/>
        <v>0.16839999999999999</v>
      </c>
      <c r="N37" s="42" t="str">
        <f>IF(ISNUMBER(Q37),ROUND(ROUND(Q37,3)*(E37/100000),4),"")</f>
        <v/>
      </c>
      <c r="O37" s="52"/>
      <c r="P37" s="70"/>
      <c r="Q37" s="48"/>
      <c r="R37" s="117" t="s">
        <v>42</v>
      </c>
      <c r="S37" s="52"/>
      <c r="T37" s="222"/>
      <c r="U37" s="60">
        <f t="shared" si="7"/>
        <v>0.1643</v>
      </c>
      <c r="V37" s="49">
        <f t="shared" si="8"/>
        <v>0.16589999999999999</v>
      </c>
    </row>
    <row r="38" spans="1:22" x14ac:dyDescent="0.25">
      <c r="A38" s="65" t="s">
        <v>5</v>
      </c>
      <c r="B38" s="39"/>
      <c r="C38" s="39"/>
      <c r="D38" s="37"/>
      <c r="E38" s="39"/>
      <c r="F38" s="37">
        <f>ROUND(SUM(F8:F37)/30,4)</f>
        <v>0.16320000000000001</v>
      </c>
      <c r="G38" s="35"/>
      <c r="H38" s="50"/>
      <c r="I38" s="38"/>
      <c r="J38" s="36"/>
      <c r="K38" s="38"/>
      <c r="L38" s="38"/>
      <c r="M38" s="38"/>
      <c r="N38" s="36"/>
      <c r="O38" s="1"/>
      <c r="P38" s="36"/>
      <c r="Q38" s="36"/>
      <c r="R38" s="35"/>
      <c r="S38" s="35"/>
      <c r="T38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8"/>
  <sheetViews>
    <sheetView topLeftCell="A7" workbookViewId="0">
      <selection activeCell="V7" sqref="V1:V1048576"/>
    </sheetView>
  </sheetViews>
  <sheetFormatPr defaultRowHeight="15" x14ac:dyDescent="0.25"/>
  <cols>
    <col min="1" max="1" width="22" customWidth="1"/>
    <col min="2" max="2" width="12" customWidth="1"/>
    <col min="3" max="3" width="13.140625" customWidth="1"/>
    <col min="4" max="4" width="10.7109375" hidden="1" customWidth="1"/>
    <col min="5" max="5" width="9.140625" hidden="1" customWidth="1"/>
    <col min="6" max="6" width="10.28515625" customWidth="1"/>
    <col min="8" max="8" width="10" customWidth="1"/>
    <col min="10" max="10" width="10.140625" customWidth="1"/>
    <col min="11" max="11" width="11" customWidth="1"/>
    <col min="12" max="12" width="10.5703125" customWidth="1"/>
    <col min="14" max="14" width="11.28515625" customWidth="1"/>
    <col min="15" max="15" width="10.7109375" customWidth="1"/>
    <col min="16" max="16" width="10.85546875" customWidth="1"/>
    <col min="18" max="18" width="10.28515625" customWidth="1"/>
    <col min="19" max="19" width="10.42578125" customWidth="1"/>
    <col min="20" max="20" width="12.7109375" customWidth="1"/>
    <col min="22" max="22" width="6.42578125" hidden="1" customWidth="1"/>
  </cols>
  <sheetData>
    <row r="2" spans="1:28" ht="28.5" x14ac:dyDescent="0.45">
      <c r="A2" s="77" t="s">
        <v>72</v>
      </c>
      <c r="B2" s="78"/>
      <c r="C2" s="78"/>
      <c r="D2" s="78"/>
      <c r="E2" s="78"/>
      <c r="F2" s="78"/>
      <c r="G2" s="78"/>
      <c r="H2" s="79"/>
    </row>
    <row r="3" spans="1:28" ht="28.5" x14ac:dyDescent="0.45">
      <c r="A3" s="83" t="s">
        <v>74</v>
      </c>
      <c r="B3" s="78"/>
      <c r="C3" s="78"/>
      <c r="D3" s="78"/>
      <c r="E3" s="78"/>
      <c r="F3" s="78"/>
      <c r="G3" s="78"/>
      <c r="H3" s="79"/>
    </row>
    <row r="5" spans="1:28" ht="15.75" thickBot="1" x14ac:dyDescent="0.3"/>
    <row r="6" spans="1:28" ht="45.75" thickBot="1" x14ac:dyDescent="0.3">
      <c r="A6" s="33"/>
      <c r="B6" s="482" t="s">
        <v>1</v>
      </c>
      <c r="C6" s="483" t="s">
        <v>2</v>
      </c>
      <c r="D6" s="483"/>
      <c r="E6" s="483"/>
      <c r="F6" s="483" t="s">
        <v>6</v>
      </c>
      <c r="G6" s="483" t="s">
        <v>8</v>
      </c>
      <c r="H6" s="484" t="s">
        <v>6</v>
      </c>
      <c r="I6" s="43"/>
      <c r="J6" s="520" t="s">
        <v>20</v>
      </c>
      <c r="K6" s="521"/>
      <c r="L6" s="522"/>
      <c r="M6" s="45"/>
      <c r="N6" s="520" t="s">
        <v>27</v>
      </c>
      <c r="O6" s="521"/>
      <c r="P6" s="522"/>
      <c r="Q6" s="1"/>
      <c r="R6" s="523" t="s">
        <v>17</v>
      </c>
      <c r="S6" s="524"/>
      <c r="T6" s="481" t="s">
        <v>24</v>
      </c>
      <c r="U6" s="43"/>
      <c r="V6" s="1"/>
      <c r="W6" s="527" t="s">
        <v>35</v>
      </c>
      <c r="X6" s="526"/>
    </row>
    <row r="7" spans="1:28" ht="163.5" customHeight="1" thickBot="1" x14ac:dyDescent="0.3">
      <c r="A7" s="489" t="s">
        <v>12</v>
      </c>
      <c r="B7" s="391" t="s">
        <v>15</v>
      </c>
      <c r="C7" s="391" t="s">
        <v>3</v>
      </c>
      <c r="D7" s="391" t="s">
        <v>65</v>
      </c>
      <c r="E7" s="391" t="s">
        <v>66</v>
      </c>
      <c r="F7" s="392" t="s">
        <v>15</v>
      </c>
      <c r="G7" s="391" t="s">
        <v>4</v>
      </c>
      <c r="H7" s="490" t="s">
        <v>7</v>
      </c>
      <c r="I7" s="44"/>
      <c r="J7" s="150" t="s">
        <v>10</v>
      </c>
      <c r="K7" s="463" t="s">
        <v>16</v>
      </c>
      <c r="L7" s="464" t="s">
        <v>18</v>
      </c>
      <c r="M7" s="375"/>
      <c r="N7" s="150" t="s">
        <v>11</v>
      </c>
      <c r="O7" s="463" t="s">
        <v>41</v>
      </c>
      <c r="P7" s="464" t="s">
        <v>19</v>
      </c>
      <c r="Q7" s="185"/>
      <c r="R7" s="146" t="s">
        <v>22</v>
      </c>
      <c r="S7" s="126" t="s">
        <v>21</v>
      </c>
      <c r="T7" s="147" t="s">
        <v>23</v>
      </c>
      <c r="U7" s="43"/>
      <c r="V7" s="1"/>
      <c r="W7" s="150" t="s">
        <v>29</v>
      </c>
      <c r="X7" s="151" t="s">
        <v>30</v>
      </c>
    </row>
    <row r="8" spans="1:28" x14ac:dyDescent="0.25">
      <c r="A8" s="491">
        <v>42887</v>
      </c>
      <c r="B8" s="492">
        <v>14.856</v>
      </c>
      <c r="C8" s="394">
        <v>18.853999999999999</v>
      </c>
      <c r="D8" s="188">
        <f>B8-B8*0.1</f>
        <v>13.3704</v>
      </c>
      <c r="E8" s="188">
        <f>B8+B8*0.1</f>
        <v>16.3416</v>
      </c>
      <c r="F8" s="381">
        <f>IF(C8&lt;D8,D8,IF(C8&gt;E8,E8,C8))</f>
        <v>16.3416</v>
      </c>
      <c r="G8" s="370">
        <v>743.94</v>
      </c>
      <c r="H8" s="378">
        <f t="shared" ref="H8:H35" si="0">(F8*G8)/100000</f>
        <v>0.12157169904000001</v>
      </c>
      <c r="I8" s="52"/>
      <c r="J8" s="465">
        <f>ROUND(ROUND(F8*0.995,3)*(G8/100000),4)</f>
        <v>0.121</v>
      </c>
      <c r="K8" s="410">
        <f t="shared" ref="K8" si="1">ROUND(ROUND(F8*0.98,3)*(G8/100000),4)</f>
        <v>0.1191</v>
      </c>
      <c r="L8" s="466">
        <f>IF(ISNUMBER(R8),ROUND(ROUND(R8,3)*(G8/100000),4),"")</f>
        <v>8.5599999999999996E-2</v>
      </c>
      <c r="M8" s="345"/>
      <c r="N8" s="470">
        <f t="shared" ref="N8:N37" si="2">ROUND(ROUND(F8*1.005,3)*(G8/100000),4)</f>
        <v>0.1222</v>
      </c>
      <c r="O8" s="423">
        <f>ROUND(ROUND(F8*1.03,3)*(G8/100000),4)</f>
        <v>0.12520000000000001</v>
      </c>
      <c r="P8" s="471" t="str">
        <f t="shared" ref="P8:P34" si="3">IF(ISNUMBER(S8),ROUND(ROUND(S8,3)*(G8/100000),4),"")</f>
        <v/>
      </c>
      <c r="Q8" s="186"/>
      <c r="R8" s="474">
        <v>11.5</v>
      </c>
      <c r="S8" s="431"/>
      <c r="T8" s="475" t="s">
        <v>42</v>
      </c>
      <c r="U8" s="52"/>
      <c r="V8" s="222"/>
      <c r="W8" s="465">
        <f>IF(T8="Green zone",MIN(J8,L8),IF(V8="Upper",MIN(K8,L8),IF(V8="Lower",MIN(J8,L8))))</f>
        <v>8.5599999999999996E-2</v>
      </c>
      <c r="X8" s="478">
        <f>IF(T8="Green zone",MAX(N8,P8),IF(V8="Upper",MAX(N8,P8),IF(V8="Lower",MAX(O8,P8))))</f>
        <v>0.1222</v>
      </c>
    </row>
    <row r="9" spans="1:28" x14ac:dyDescent="0.25">
      <c r="A9" s="493">
        <v>42888</v>
      </c>
      <c r="B9" s="372">
        <v>14.654999999999999</v>
      </c>
      <c r="C9" s="372">
        <v>14.135</v>
      </c>
      <c r="D9" s="203">
        <f t="shared" ref="D9:D37" si="4">B9-B9*0.1</f>
        <v>13.189499999999999</v>
      </c>
      <c r="E9" s="203">
        <f t="shared" ref="E9:E37" si="5">B9+B9*0.1</f>
        <v>16.1205</v>
      </c>
      <c r="F9" s="38">
        <f t="shared" ref="F9:F37" si="6">IF(C9&lt;D9,D9,IF(C9&gt;E9,E9,C9))</f>
        <v>14.135</v>
      </c>
      <c r="G9" s="396">
        <v>743.92</v>
      </c>
      <c r="H9" s="47">
        <f>(F9*G9)/100000</f>
        <v>0.105153092</v>
      </c>
      <c r="I9" s="186"/>
      <c r="J9" s="56">
        <f>ROUND(ROUND(F9*0.995,3)*(G9/100000),4)</f>
        <v>0.1046</v>
      </c>
      <c r="K9" s="315">
        <f>ROUND(ROUND(F9*0.97,3)*(G9/100000),4)</f>
        <v>0.10199999999999999</v>
      </c>
      <c r="L9" s="204" t="str">
        <f t="shared" ref="L9:L36" si="7">IF(ISNUMBER(R9),ROUND(ROUND(R9,3)*(G9/100000),4),"")</f>
        <v/>
      </c>
      <c r="M9" s="345"/>
      <c r="N9" s="55">
        <f t="shared" si="2"/>
        <v>0.1057</v>
      </c>
      <c r="O9" s="37">
        <f>ROUND(ROUND(F9*1.03,3)*(G9/100000),4)</f>
        <v>0.10829999999999999</v>
      </c>
      <c r="P9" s="41" t="str">
        <f t="shared" si="3"/>
        <v/>
      </c>
      <c r="Q9" s="346"/>
      <c r="R9" s="227"/>
      <c r="S9" s="74"/>
      <c r="T9" s="116" t="s">
        <v>42</v>
      </c>
      <c r="U9" s="52"/>
      <c r="V9" s="222"/>
      <c r="W9" s="56">
        <f t="shared" ref="W9:W37" si="8">IF(T9="Green zone",MIN(J9,L9),IF(V9="Upper",MIN(K9,L9),IF(V9="Lower",MIN(J9,L9))))</f>
        <v>0.1046</v>
      </c>
      <c r="X9" s="47">
        <f t="shared" ref="X9:X37" si="9">IF(T9="Green zone",MAX(N9,P9),IF(V9="Upper",MAX(N9,P9),IF(V9="Lower",MAX(O9,P9))))</f>
        <v>0.1057</v>
      </c>
    </row>
    <row r="10" spans="1:28" x14ac:dyDescent="0.25">
      <c r="A10" s="491">
        <v>42889</v>
      </c>
      <c r="B10" s="394">
        <v>14.266999999999999</v>
      </c>
      <c r="C10" s="394">
        <v>13.9</v>
      </c>
      <c r="D10" s="336">
        <f t="shared" si="4"/>
        <v>12.840299999999999</v>
      </c>
      <c r="E10" s="336">
        <f t="shared" si="5"/>
        <v>15.6937</v>
      </c>
      <c r="F10" s="89">
        <f t="shared" si="6"/>
        <v>13.9</v>
      </c>
      <c r="G10" s="370">
        <v>743.92</v>
      </c>
      <c r="H10" s="91">
        <f t="shared" si="0"/>
        <v>0.10340487999999999</v>
      </c>
      <c r="I10" s="186"/>
      <c r="J10" s="94">
        <f t="shared" ref="J10:J37" si="10">ROUND(ROUND(F10*0.995,3)*(G10/100000),4)</f>
        <v>0.10290000000000001</v>
      </c>
      <c r="K10" s="316">
        <f t="shared" ref="K10:K37" si="11">ROUND(ROUND(F10*0.97,3)*(G10/100000),4)</f>
        <v>0.1003</v>
      </c>
      <c r="L10" s="97" t="str">
        <f t="shared" si="7"/>
        <v/>
      </c>
      <c r="M10" s="345"/>
      <c r="N10" s="98">
        <f t="shared" si="2"/>
        <v>0.10390000000000001</v>
      </c>
      <c r="O10" s="95">
        <f t="shared" ref="O10:O37" si="12">ROUND(ROUND(F10*1.03,3)*(G10/100000),4)</f>
        <v>0.1065</v>
      </c>
      <c r="P10" s="97" t="str">
        <f t="shared" si="3"/>
        <v/>
      </c>
      <c r="Q10" s="186"/>
      <c r="R10" s="101"/>
      <c r="S10" s="89"/>
      <c r="T10" s="115" t="s">
        <v>42</v>
      </c>
      <c r="U10" s="52"/>
      <c r="V10" s="222"/>
      <c r="W10" s="94">
        <f t="shared" si="8"/>
        <v>0.10290000000000001</v>
      </c>
      <c r="X10" s="91">
        <f t="shared" si="9"/>
        <v>0.10390000000000001</v>
      </c>
    </row>
    <row r="11" spans="1:28" x14ac:dyDescent="0.25">
      <c r="A11" s="493">
        <v>42890</v>
      </c>
      <c r="B11" s="372">
        <v>14.266999999999999</v>
      </c>
      <c r="C11" s="372">
        <v>14.175000000000001</v>
      </c>
      <c r="D11" s="337">
        <f t="shared" si="4"/>
        <v>12.840299999999999</v>
      </c>
      <c r="E11" s="337">
        <f t="shared" si="5"/>
        <v>15.6937</v>
      </c>
      <c r="F11" s="38">
        <f t="shared" si="6"/>
        <v>14.175000000000001</v>
      </c>
      <c r="G11" s="396">
        <v>743.92</v>
      </c>
      <c r="H11" s="47">
        <f>(F11*G11)/100000</f>
        <v>0.10545066</v>
      </c>
      <c r="I11" s="186"/>
      <c r="J11" s="56">
        <f>ROUND(ROUND(F11*0.995,3)*(G11/100000),4)</f>
        <v>0.10489999999999999</v>
      </c>
      <c r="K11" s="315">
        <f t="shared" si="11"/>
        <v>0.1023</v>
      </c>
      <c r="L11" s="41" t="str">
        <f t="shared" si="7"/>
        <v/>
      </c>
      <c r="M11" s="345"/>
      <c r="N11" s="55">
        <f t="shared" si="2"/>
        <v>0.106</v>
      </c>
      <c r="O11" s="37">
        <f t="shared" si="12"/>
        <v>0.1086</v>
      </c>
      <c r="P11" s="41" t="str">
        <f t="shared" si="3"/>
        <v/>
      </c>
      <c r="Q11" s="346"/>
      <c r="R11" s="54"/>
      <c r="S11" s="38"/>
      <c r="T11" s="116" t="s">
        <v>42</v>
      </c>
      <c r="U11" s="52"/>
      <c r="V11" s="222"/>
      <c r="W11" s="56">
        <f>IF(T11="Green zone",MIN(J11,L11),IF(V11="Upper",MIN(K11,L11),IF(V11="Lower",MIN(J11,L11))))</f>
        <v>0.10489999999999999</v>
      </c>
      <c r="X11" s="47">
        <f t="shared" si="9"/>
        <v>0.106</v>
      </c>
    </row>
    <row r="12" spans="1:28" x14ac:dyDescent="0.25">
      <c r="A12" s="491">
        <v>42891</v>
      </c>
      <c r="B12" s="394">
        <v>14.345000000000001</v>
      </c>
      <c r="C12" s="394">
        <v>14.326000000000001</v>
      </c>
      <c r="D12" s="336">
        <f t="shared" si="4"/>
        <v>12.910500000000001</v>
      </c>
      <c r="E12" s="336">
        <f t="shared" si="5"/>
        <v>15.779500000000001</v>
      </c>
      <c r="F12" s="89">
        <f t="shared" si="6"/>
        <v>14.326000000000001</v>
      </c>
      <c r="G12" s="370">
        <v>743.92</v>
      </c>
      <c r="H12" s="91">
        <f t="shared" si="0"/>
        <v>0.10657397919999999</v>
      </c>
      <c r="I12" s="186"/>
      <c r="J12" s="94">
        <f t="shared" si="10"/>
        <v>0.106</v>
      </c>
      <c r="K12" s="316">
        <f t="shared" si="11"/>
        <v>0.10340000000000001</v>
      </c>
      <c r="L12" s="97" t="str">
        <f t="shared" si="7"/>
        <v/>
      </c>
      <c r="M12" s="345"/>
      <c r="N12" s="98">
        <f t="shared" si="2"/>
        <v>0.1071</v>
      </c>
      <c r="O12" s="95">
        <f>ROUND(ROUND(F12*1.03,3)*(G12/100000),4)</f>
        <v>0.10979999999999999</v>
      </c>
      <c r="P12" s="97" t="str">
        <f t="shared" si="3"/>
        <v/>
      </c>
      <c r="Q12" s="186"/>
      <c r="R12" s="101"/>
      <c r="S12" s="438"/>
      <c r="T12" s="115" t="s">
        <v>42</v>
      </c>
      <c r="U12" s="52"/>
      <c r="V12" s="222"/>
      <c r="W12" s="94">
        <f t="shared" si="8"/>
        <v>0.106</v>
      </c>
      <c r="X12" s="91">
        <f t="shared" si="9"/>
        <v>0.1071</v>
      </c>
      <c r="Y12" s="1"/>
      <c r="Z12" s="1"/>
      <c r="AA12" s="1"/>
      <c r="AB12" s="1"/>
    </row>
    <row r="13" spans="1:28" x14ac:dyDescent="0.25">
      <c r="A13" s="493">
        <v>42892</v>
      </c>
      <c r="B13" s="372">
        <v>14.412000000000001</v>
      </c>
      <c r="C13" s="372">
        <v>14.851000000000001</v>
      </c>
      <c r="D13" s="337">
        <f t="shared" si="4"/>
        <v>12.970800000000001</v>
      </c>
      <c r="E13" s="337">
        <f t="shared" si="5"/>
        <v>15.853200000000001</v>
      </c>
      <c r="F13" s="38">
        <f t="shared" si="6"/>
        <v>14.851000000000001</v>
      </c>
      <c r="G13" s="396">
        <v>743.84</v>
      </c>
      <c r="H13" s="47">
        <f t="shared" si="0"/>
        <v>0.11046767840000001</v>
      </c>
      <c r="I13" s="186"/>
      <c r="J13" s="56">
        <f t="shared" si="10"/>
        <v>0.1099</v>
      </c>
      <c r="K13" s="315">
        <f t="shared" si="11"/>
        <v>0.1072</v>
      </c>
      <c r="L13" s="47" t="str">
        <f t="shared" si="7"/>
        <v/>
      </c>
      <c r="M13" s="345"/>
      <c r="N13" s="55">
        <f t="shared" si="2"/>
        <v>0.111</v>
      </c>
      <c r="O13" s="37">
        <f t="shared" si="12"/>
        <v>0.1138</v>
      </c>
      <c r="P13" s="41" t="str">
        <f t="shared" si="3"/>
        <v/>
      </c>
      <c r="Q13" s="346"/>
      <c r="R13" s="54"/>
      <c r="S13" s="38"/>
      <c r="T13" s="116" t="s">
        <v>42</v>
      </c>
      <c r="U13" s="52"/>
      <c r="V13" s="222"/>
      <c r="W13" s="56">
        <f t="shared" si="8"/>
        <v>0.1099</v>
      </c>
      <c r="X13" s="47">
        <f t="shared" si="9"/>
        <v>0.111</v>
      </c>
      <c r="Y13" s="1"/>
      <c r="Z13" s="1"/>
      <c r="AA13" s="1"/>
      <c r="AB13" s="1"/>
    </row>
    <row r="14" spans="1:28" x14ac:dyDescent="0.25">
      <c r="A14" s="491">
        <v>42893</v>
      </c>
      <c r="B14" s="394">
        <v>14.754</v>
      </c>
      <c r="C14" s="394">
        <v>14.875</v>
      </c>
      <c r="D14" s="336">
        <f t="shared" si="4"/>
        <v>13.278599999999999</v>
      </c>
      <c r="E14" s="336">
        <f t="shared" si="5"/>
        <v>16.229399999999998</v>
      </c>
      <c r="F14" s="89">
        <f t="shared" si="6"/>
        <v>14.875</v>
      </c>
      <c r="G14" s="370">
        <v>743.87</v>
      </c>
      <c r="H14" s="91">
        <f t="shared" si="0"/>
        <v>0.1106506625</v>
      </c>
      <c r="I14" s="186"/>
      <c r="J14" s="94">
        <f t="shared" si="10"/>
        <v>0.1101</v>
      </c>
      <c r="K14" s="316">
        <f t="shared" si="11"/>
        <v>0.10730000000000001</v>
      </c>
      <c r="L14" s="97" t="str">
        <f>IF(ISNUMBER(R14),ROUND(ROUND(R14,3)*(G14/100000),4),"")</f>
        <v/>
      </c>
      <c r="M14" s="345"/>
      <c r="N14" s="98">
        <f t="shared" si="2"/>
        <v>0.11119999999999999</v>
      </c>
      <c r="O14" s="95">
        <f t="shared" si="12"/>
        <v>0.114</v>
      </c>
      <c r="P14" s="97" t="str">
        <f t="shared" si="3"/>
        <v/>
      </c>
      <c r="Q14" s="186"/>
      <c r="R14" s="101"/>
      <c r="S14" s="89"/>
      <c r="T14" s="115" t="s">
        <v>42</v>
      </c>
      <c r="U14" s="186"/>
      <c r="V14" s="370"/>
      <c r="W14" s="94">
        <f t="shared" si="8"/>
        <v>0.1101</v>
      </c>
      <c r="X14" s="91">
        <f t="shared" si="9"/>
        <v>0.11119999999999999</v>
      </c>
      <c r="Y14" s="1"/>
      <c r="Z14" s="1"/>
      <c r="AA14" s="1"/>
      <c r="AB14" s="1"/>
    </row>
    <row r="15" spans="1:28" x14ac:dyDescent="0.25">
      <c r="A15" s="493">
        <v>42894</v>
      </c>
      <c r="B15" s="372">
        <v>14.79</v>
      </c>
      <c r="C15" s="372">
        <v>15.241</v>
      </c>
      <c r="D15" s="337">
        <f t="shared" si="4"/>
        <v>13.311</v>
      </c>
      <c r="E15" s="337">
        <f t="shared" si="5"/>
        <v>16.268999999999998</v>
      </c>
      <c r="F15" s="38">
        <f t="shared" si="6"/>
        <v>15.241</v>
      </c>
      <c r="G15" s="396">
        <v>743.83</v>
      </c>
      <c r="H15" s="47">
        <f t="shared" si="0"/>
        <v>0.11336713030000001</v>
      </c>
      <c r="I15" s="186"/>
      <c r="J15" s="56">
        <f t="shared" si="10"/>
        <v>0.1128</v>
      </c>
      <c r="K15" s="315">
        <f t="shared" si="11"/>
        <v>0.11</v>
      </c>
      <c r="L15" s="41" t="str">
        <f t="shared" si="7"/>
        <v/>
      </c>
      <c r="M15" s="345"/>
      <c r="N15" s="55">
        <f t="shared" si="2"/>
        <v>0.1139</v>
      </c>
      <c r="O15" s="37">
        <f t="shared" si="12"/>
        <v>0.1168</v>
      </c>
      <c r="P15" s="41" t="str">
        <f t="shared" si="3"/>
        <v/>
      </c>
      <c r="Q15" s="346"/>
      <c r="R15" s="54"/>
      <c r="S15" s="38"/>
      <c r="T15" s="116" t="s">
        <v>42</v>
      </c>
      <c r="U15" s="186"/>
      <c r="V15" s="222"/>
      <c r="W15" s="56">
        <f t="shared" si="8"/>
        <v>0.1128</v>
      </c>
      <c r="X15" s="47">
        <f t="shared" si="9"/>
        <v>0.1139</v>
      </c>
      <c r="Y15" s="1"/>
      <c r="Z15" s="1"/>
      <c r="AA15" s="1"/>
      <c r="AB15" s="1"/>
    </row>
    <row r="16" spans="1:28" x14ac:dyDescent="0.25">
      <c r="A16" s="491">
        <v>42895</v>
      </c>
      <c r="B16" s="394">
        <v>14.994999999999999</v>
      </c>
      <c r="C16" s="394">
        <v>15.169</v>
      </c>
      <c r="D16" s="389">
        <f t="shared" si="4"/>
        <v>13.4955</v>
      </c>
      <c r="E16" s="389">
        <f t="shared" si="5"/>
        <v>16.494499999999999</v>
      </c>
      <c r="F16" s="390">
        <f t="shared" si="6"/>
        <v>15.169</v>
      </c>
      <c r="G16" s="370">
        <v>743.78</v>
      </c>
      <c r="H16" s="91">
        <f t="shared" si="0"/>
        <v>0.1128239882</v>
      </c>
      <c r="I16" s="186"/>
      <c r="J16" s="94">
        <f t="shared" si="10"/>
        <v>0.1123</v>
      </c>
      <c r="K16" s="316">
        <f t="shared" si="11"/>
        <v>0.1094</v>
      </c>
      <c r="L16" s="97" t="str">
        <f t="shared" si="7"/>
        <v/>
      </c>
      <c r="M16" s="345"/>
      <c r="N16" s="98">
        <f t="shared" si="2"/>
        <v>0.1134</v>
      </c>
      <c r="O16" s="95">
        <f t="shared" si="12"/>
        <v>0.1162</v>
      </c>
      <c r="P16" s="97" t="str">
        <f t="shared" si="3"/>
        <v/>
      </c>
      <c r="Q16" s="186"/>
      <c r="R16" s="101"/>
      <c r="S16" s="89"/>
      <c r="T16" s="115" t="s">
        <v>42</v>
      </c>
      <c r="U16" s="186"/>
      <c r="V16" s="370"/>
      <c r="W16" s="94">
        <f t="shared" si="8"/>
        <v>0.1123</v>
      </c>
      <c r="X16" s="91">
        <f t="shared" si="9"/>
        <v>0.1134</v>
      </c>
      <c r="Y16" s="1"/>
      <c r="Z16" s="1"/>
      <c r="AA16" s="1"/>
      <c r="AB16" s="1"/>
    </row>
    <row r="17" spans="1:28" x14ac:dyDescent="0.25">
      <c r="A17" s="493">
        <v>42896</v>
      </c>
      <c r="B17" s="372">
        <v>14.712</v>
      </c>
      <c r="C17" s="372">
        <v>14.888</v>
      </c>
      <c r="D17" s="337">
        <f t="shared" si="4"/>
        <v>13.2408</v>
      </c>
      <c r="E17" s="337">
        <f t="shared" si="5"/>
        <v>16.183199999999999</v>
      </c>
      <c r="F17" s="38">
        <f t="shared" si="6"/>
        <v>14.888</v>
      </c>
      <c r="G17" s="396">
        <v>743.78</v>
      </c>
      <c r="H17" s="47">
        <f t="shared" si="0"/>
        <v>0.11073396639999999</v>
      </c>
      <c r="I17" s="186"/>
      <c r="J17" s="56">
        <f t="shared" si="10"/>
        <v>0.11020000000000001</v>
      </c>
      <c r="K17" s="315">
        <f t="shared" si="11"/>
        <v>0.1074</v>
      </c>
      <c r="L17" s="41" t="str">
        <f t="shared" si="7"/>
        <v/>
      </c>
      <c r="M17" s="345"/>
      <c r="N17" s="55">
        <f t="shared" si="2"/>
        <v>0.1113</v>
      </c>
      <c r="O17" s="37">
        <f t="shared" si="12"/>
        <v>0.11409999999999999</v>
      </c>
      <c r="P17" s="41">
        <f t="shared" si="3"/>
        <v>0.1225</v>
      </c>
      <c r="Q17" s="346"/>
      <c r="R17" s="54"/>
      <c r="S17" s="38">
        <v>16.475000000000001</v>
      </c>
      <c r="T17" s="116" t="s">
        <v>42</v>
      </c>
      <c r="U17" s="186"/>
      <c r="V17" s="222"/>
      <c r="W17" s="56">
        <f t="shared" si="8"/>
        <v>0.11020000000000001</v>
      </c>
      <c r="X17" s="47">
        <f t="shared" si="9"/>
        <v>0.1225</v>
      </c>
      <c r="Y17" s="1"/>
      <c r="Z17" s="1"/>
      <c r="AA17" s="1"/>
      <c r="AB17" s="1"/>
    </row>
    <row r="18" spans="1:28" x14ac:dyDescent="0.25">
      <c r="A18" s="491">
        <v>42897</v>
      </c>
      <c r="B18" s="394">
        <v>14.712</v>
      </c>
      <c r="C18" s="394">
        <v>14.425000000000001</v>
      </c>
      <c r="D18" s="336">
        <f>B18-B18*0.1</f>
        <v>13.2408</v>
      </c>
      <c r="E18" s="336">
        <f t="shared" si="5"/>
        <v>16.183199999999999</v>
      </c>
      <c r="F18" s="89">
        <f t="shared" si="6"/>
        <v>14.425000000000001</v>
      </c>
      <c r="G18" s="370">
        <v>743.78</v>
      </c>
      <c r="H18" s="91">
        <f t="shared" si="0"/>
        <v>0.107290265</v>
      </c>
      <c r="I18" s="186"/>
      <c r="J18" s="94">
        <f t="shared" si="10"/>
        <v>0.10680000000000001</v>
      </c>
      <c r="K18" s="316">
        <f t="shared" si="11"/>
        <v>0.1041</v>
      </c>
      <c r="L18" s="97" t="str">
        <f t="shared" si="7"/>
        <v/>
      </c>
      <c r="M18" s="345"/>
      <c r="N18" s="98">
        <f t="shared" si="2"/>
        <v>0.10780000000000001</v>
      </c>
      <c r="O18" s="95">
        <f t="shared" si="12"/>
        <v>0.1105</v>
      </c>
      <c r="P18" s="97" t="str">
        <f t="shared" si="3"/>
        <v/>
      </c>
      <c r="Q18" s="186"/>
      <c r="R18" s="101"/>
      <c r="S18" s="89"/>
      <c r="T18" s="115" t="s">
        <v>42</v>
      </c>
      <c r="U18" s="186"/>
      <c r="V18" s="370"/>
      <c r="W18" s="94">
        <f t="shared" si="8"/>
        <v>0.10680000000000001</v>
      </c>
      <c r="X18" s="91">
        <f t="shared" si="9"/>
        <v>0.10780000000000001</v>
      </c>
      <c r="Y18" s="1"/>
      <c r="Z18" s="1"/>
      <c r="AA18" s="1"/>
      <c r="AB18" s="1"/>
    </row>
    <row r="19" spans="1:28" x14ac:dyDescent="0.25">
      <c r="A19" s="493">
        <v>42898</v>
      </c>
      <c r="B19" s="372">
        <v>14.766</v>
      </c>
      <c r="C19" s="372">
        <v>15.375</v>
      </c>
      <c r="D19" s="337">
        <f t="shared" si="4"/>
        <v>13.289400000000001</v>
      </c>
      <c r="E19" s="337">
        <f t="shared" si="5"/>
        <v>16.242599999999999</v>
      </c>
      <c r="F19" s="38">
        <f t="shared" si="6"/>
        <v>15.375</v>
      </c>
      <c r="G19" s="396">
        <v>743.67</v>
      </c>
      <c r="H19" s="47">
        <f t="shared" si="0"/>
        <v>0.11433926249999998</v>
      </c>
      <c r="I19" s="186"/>
      <c r="J19" s="56">
        <f t="shared" si="10"/>
        <v>0.1138</v>
      </c>
      <c r="K19" s="315">
        <f t="shared" si="11"/>
        <v>0.1109</v>
      </c>
      <c r="L19" s="41" t="str">
        <f t="shared" si="7"/>
        <v/>
      </c>
      <c r="M19" s="345"/>
      <c r="N19" s="55">
        <f t="shared" si="2"/>
        <v>0.1149</v>
      </c>
      <c r="O19" s="37">
        <f t="shared" si="12"/>
        <v>0.1178</v>
      </c>
      <c r="P19" s="41">
        <f t="shared" si="3"/>
        <v>0.1168</v>
      </c>
      <c r="Q19" s="346"/>
      <c r="R19" s="54"/>
      <c r="S19" s="38">
        <v>15.7</v>
      </c>
      <c r="T19" s="116" t="s">
        <v>42</v>
      </c>
      <c r="U19" s="186"/>
      <c r="V19" s="222"/>
      <c r="W19" s="56">
        <f t="shared" si="8"/>
        <v>0.1138</v>
      </c>
      <c r="X19" s="47">
        <f t="shared" si="9"/>
        <v>0.1168</v>
      </c>
      <c r="Y19" s="1"/>
      <c r="Z19" s="1"/>
      <c r="AA19" s="1"/>
      <c r="AB19" s="1"/>
    </row>
    <row r="20" spans="1:28" x14ac:dyDescent="0.25">
      <c r="A20" s="491">
        <v>42899</v>
      </c>
      <c r="B20" s="394">
        <v>14.753</v>
      </c>
      <c r="C20" s="394">
        <v>14.488</v>
      </c>
      <c r="D20" s="336">
        <f t="shared" si="4"/>
        <v>13.277699999999999</v>
      </c>
      <c r="E20" s="336">
        <f t="shared" si="5"/>
        <v>16.228300000000001</v>
      </c>
      <c r="F20" s="89">
        <f t="shared" si="6"/>
        <v>14.488</v>
      </c>
      <c r="G20" s="370">
        <v>743.65</v>
      </c>
      <c r="H20" s="91">
        <f t="shared" si="0"/>
        <v>0.10774001199999998</v>
      </c>
      <c r="I20" s="186"/>
      <c r="J20" s="94">
        <f t="shared" si="10"/>
        <v>0.1072</v>
      </c>
      <c r="K20" s="316">
        <f t="shared" si="11"/>
        <v>0.1045</v>
      </c>
      <c r="L20" s="97" t="str">
        <f t="shared" si="7"/>
        <v/>
      </c>
      <c r="M20" s="345"/>
      <c r="N20" s="98">
        <f t="shared" si="2"/>
        <v>0.10829999999999999</v>
      </c>
      <c r="O20" s="95">
        <f t="shared" si="12"/>
        <v>0.111</v>
      </c>
      <c r="P20" s="97" t="str">
        <f t="shared" si="3"/>
        <v/>
      </c>
      <c r="Q20" s="186"/>
      <c r="R20" s="101"/>
      <c r="S20" s="89"/>
      <c r="T20" s="115" t="s">
        <v>42</v>
      </c>
      <c r="U20" s="186"/>
      <c r="V20" s="370"/>
      <c r="W20" s="94">
        <f t="shared" si="8"/>
        <v>0.1072</v>
      </c>
      <c r="X20" s="91">
        <f t="shared" si="9"/>
        <v>0.10829999999999999</v>
      </c>
      <c r="Y20" s="1"/>
      <c r="Z20" s="1"/>
      <c r="AA20" s="1"/>
      <c r="AB20" s="1"/>
    </row>
    <row r="21" spans="1:28" x14ac:dyDescent="0.25">
      <c r="A21" s="493">
        <v>42900</v>
      </c>
      <c r="B21" s="372">
        <v>14.714</v>
      </c>
      <c r="C21" s="372">
        <v>15.337999999999999</v>
      </c>
      <c r="D21" s="337">
        <f t="shared" si="4"/>
        <v>13.242599999999999</v>
      </c>
      <c r="E21" s="337">
        <f t="shared" si="5"/>
        <v>16.185400000000001</v>
      </c>
      <c r="F21" s="38">
        <f t="shared" si="6"/>
        <v>15.337999999999999</v>
      </c>
      <c r="G21" s="396">
        <v>743.63</v>
      </c>
      <c r="H21" s="47">
        <f t="shared" si="0"/>
        <v>0.1140579694</v>
      </c>
      <c r="I21" s="186"/>
      <c r="J21" s="56">
        <f t="shared" si="10"/>
        <v>0.1135</v>
      </c>
      <c r="K21" s="315">
        <f t="shared" si="11"/>
        <v>0.1106</v>
      </c>
      <c r="L21" s="41" t="str">
        <f t="shared" si="7"/>
        <v/>
      </c>
      <c r="M21" s="345"/>
      <c r="N21" s="55">
        <f t="shared" si="2"/>
        <v>0.11459999999999999</v>
      </c>
      <c r="O21" s="37">
        <f t="shared" si="12"/>
        <v>0.11749999999999999</v>
      </c>
      <c r="P21" s="41" t="str">
        <f t="shared" si="3"/>
        <v/>
      </c>
      <c r="Q21" s="346"/>
      <c r="R21" s="54"/>
      <c r="S21" s="38"/>
      <c r="T21" s="116" t="s">
        <v>42</v>
      </c>
      <c r="U21" s="186"/>
      <c r="V21" s="222" t="s">
        <v>31</v>
      </c>
      <c r="W21" s="56">
        <f t="shared" si="8"/>
        <v>0.1135</v>
      </c>
      <c r="X21" s="47">
        <f t="shared" si="9"/>
        <v>0.11459999999999999</v>
      </c>
      <c r="Y21" s="1"/>
      <c r="Z21" s="1"/>
      <c r="AA21" s="1"/>
      <c r="AB21" s="1"/>
    </row>
    <row r="22" spans="1:28" x14ac:dyDescent="0.25">
      <c r="A22" s="491">
        <v>42901</v>
      </c>
      <c r="B22" s="394">
        <v>14.707000000000001</v>
      </c>
      <c r="C22" s="394">
        <v>14.525</v>
      </c>
      <c r="D22" s="336">
        <f t="shared" si="4"/>
        <v>13.2363</v>
      </c>
      <c r="E22" s="336">
        <f t="shared" si="5"/>
        <v>16.177700000000002</v>
      </c>
      <c r="F22" s="89">
        <f t="shared" si="6"/>
        <v>14.525</v>
      </c>
      <c r="G22" s="370">
        <v>743.6</v>
      </c>
      <c r="H22" s="91">
        <f t="shared" si="0"/>
        <v>0.1080079</v>
      </c>
      <c r="I22" s="186"/>
      <c r="J22" s="94">
        <f t="shared" si="10"/>
        <v>0.1075</v>
      </c>
      <c r="K22" s="316">
        <f t="shared" si="11"/>
        <v>0.1048</v>
      </c>
      <c r="L22" s="97" t="str">
        <f t="shared" si="7"/>
        <v/>
      </c>
      <c r="M22" s="345"/>
      <c r="N22" s="98">
        <f t="shared" si="2"/>
        <v>0.1086</v>
      </c>
      <c r="O22" s="95">
        <f t="shared" si="12"/>
        <v>0.11119999999999999</v>
      </c>
      <c r="P22" s="97" t="str">
        <f t="shared" si="3"/>
        <v/>
      </c>
      <c r="Q22" s="186"/>
      <c r="R22" s="101"/>
      <c r="S22" s="89"/>
      <c r="T22" s="115" t="s">
        <v>42</v>
      </c>
      <c r="U22" s="186"/>
      <c r="V22" s="370"/>
      <c r="W22" s="94">
        <f t="shared" si="8"/>
        <v>0.1075</v>
      </c>
      <c r="X22" s="91">
        <f t="shared" si="9"/>
        <v>0.1086</v>
      </c>
      <c r="Y22" s="1"/>
      <c r="Z22" s="1"/>
      <c r="AA22" s="1"/>
      <c r="AB22" s="1"/>
    </row>
    <row r="23" spans="1:28" x14ac:dyDescent="0.25">
      <c r="A23" s="493">
        <v>42902</v>
      </c>
      <c r="B23" s="372">
        <v>14.513</v>
      </c>
      <c r="C23" s="372">
        <v>14.6</v>
      </c>
      <c r="D23" s="337">
        <f t="shared" si="4"/>
        <v>13.0617</v>
      </c>
      <c r="E23" s="337">
        <f t="shared" si="5"/>
        <v>15.9643</v>
      </c>
      <c r="F23" s="38">
        <f t="shared" si="6"/>
        <v>14.6</v>
      </c>
      <c r="G23" s="396">
        <v>743.61</v>
      </c>
      <c r="H23" s="47">
        <f t="shared" si="0"/>
        <v>0.10856706000000001</v>
      </c>
      <c r="I23" s="186"/>
      <c r="J23" s="56">
        <f t="shared" si="10"/>
        <v>0.108</v>
      </c>
      <c r="K23" s="315">
        <f t="shared" si="11"/>
        <v>0.1053</v>
      </c>
      <c r="L23" s="41" t="str">
        <f t="shared" si="7"/>
        <v/>
      </c>
      <c r="M23" s="345"/>
      <c r="N23" s="55">
        <f t="shared" si="2"/>
        <v>0.1091</v>
      </c>
      <c r="O23" s="37">
        <f t="shared" si="12"/>
        <v>0.1118</v>
      </c>
      <c r="P23" s="41" t="str">
        <f t="shared" si="3"/>
        <v/>
      </c>
      <c r="Q23" s="346"/>
      <c r="R23" s="54"/>
      <c r="S23" s="38"/>
      <c r="T23" s="116" t="s">
        <v>42</v>
      </c>
      <c r="U23" s="186"/>
      <c r="V23" s="222" t="s">
        <v>31</v>
      </c>
      <c r="W23" s="56">
        <f t="shared" si="8"/>
        <v>0.108</v>
      </c>
      <c r="X23" s="47">
        <f t="shared" si="9"/>
        <v>0.1091</v>
      </c>
      <c r="Y23" s="1"/>
      <c r="Z23" s="1"/>
      <c r="AA23" s="1"/>
      <c r="AB23" s="1"/>
    </row>
    <row r="24" spans="1:28" x14ac:dyDescent="0.25">
      <c r="A24" s="491">
        <v>42903</v>
      </c>
      <c r="B24" s="394">
        <v>14.333</v>
      </c>
      <c r="C24" s="394">
        <v>14.85</v>
      </c>
      <c r="D24" s="336">
        <f t="shared" si="4"/>
        <v>12.899699999999999</v>
      </c>
      <c r="E24" s="336">
        <f t="shared" si="5"/>
        <v>15.766300000000001</v>
      </c>
      <c r="F24" s="89">
        <f t="shared" si="6"/>
        <v>14.85</v>
      </c>
      <c r="G24" s="370">
        <v>743.61</v>
      </c>
      <c r="H24" s="91">
        <f t="shared" si="0"/>
        <v>0.11042608500000001</v>
      </c>
      <c r="I24" s="186"/>
      <c r="J24" s="94">
        <f t="shared" si="10"/>
        <v>0.1099</v>
      </c>
      <c r="K24" s="316">
        <f t="shared" si="11"/>
        <v>0.1071</v>
      </c>
      <c r="L24" s="97" t="str">
        <f t="shared" si="7"/>
        <v/>
      </c>
      <c r="M24" s="345"/>
      <c r="N24" s="98">
        <f t="shared" si="2"/>
        <v>0.111</v>
      </c>
      <c r="O24" s="95">
        <f t="shared" si="12"/>
        <v>0.1137</v>
      </c>
      <c r="P24" s="97" t="str">
        <f t="shared" si="3"/>
        <v/>
      </c>
      <c r="Q24" s="186"/>
      <c r="R24" s="101"/>
      <c r="S24" s="89"/>
      <c r="T24" s="115" t="s">
        <v>42</v>
      </c>
      <c r="U24" s="186"/>
      <c r="V24" s="370"/>
      <c r="W24" s="94">
        <f t="shared" si="8"/>
        <v>0.1099</v>
      </c>
      <c r="X24" s="91">
        <f t="shared" si="9"/>
        <v>0.111</v>
      </c>
      <c r="Y24" s="1"/>
      <c r="Z24" s="1"/>
      <c r="AA24" s="1"/>
      <c r="AB24" s="1"/>
    </row>
    <row r="25" spans="1:28" ht="18" customHeight="1" x14ac:dyDescent="0.25">
      <c r="A25" s="493">
        <v>42904</v>
      </c>
      <c r="B25" s="372">
        <v>14.333</v>
      </c>
      <c r="C25" s="372">
        <v>14.718</v>
      </c>
      <c r="D25" s="337">
        <f t="shared" si="4"/>
        <v>12.899699999999999</v>
      </c>
      <c r="E25" s="337">
        <f t="shared" si="5"/>
        <v>15.766300000000001</v>
      </c>
      <c r="F25" s="38">
        <f t="shared" si="6"/>
        <v>14.718</v>
      </c>
      <c r="G25" s="396">
        <v>743.61</v>
      </c>
      <c r="H25" s="47">
        <f t="shared" si="0"/>
        <v>0.1094445198</v>
      </c>
      <c r="I25" s="186"/>
      <c r="J25" s="56">
        <f t="shared" si="10"/>
        <v>0.1089</v>
      </c>
      <c r="K25" s="315">
        <f t="shared" si="11"/>
        <v>0.1062</v>
      </c>
      <c r="L25" s="41" t="str">
        <f t="shared" si="7"/>
        <v/>
      </c>
      <c r="M25" s="345"/>
      <c r="N25" s="55">
        <f t="shared" si="2"/>
        <v>0.11</v>
      </c>
      <c r="O25" s="37">
        <f t="shared" si="12"/>
        <v>0.11269999999999999</v>
      </c>
      <c r="P25" s="41" t="str">
        <f t="shared" si="3"/>
        <v/>
      </c>
      <c r="Q25" s="346"/>
      <c r="R25" s="54"/>
      <c r="S25" s="225"/>
      <c r="T25" s="226" t="s">
        <v>42</v>
      </c>
      <c r="U25" s="376"/>
      <c r="V25" s="222"/>
      <c r="W25" s="56">
        <f t="shared" si="8"/>
        <v>0.1089</v>
      </c>
      <c r="X25" s="47">
        <f t="shared" si="9"/>
        <v>0.11</v>
      </c>
      <c r="Y25" s="1"/>
      <c r="Z25" s="1"/>
      <c r="AA25" s="1"/>
      <c r="AB25" s="1"/>
    </row>
    <row r="26" spans="1:28" x14ac:dyDescent="0.25">
      <c r="A26" s="491">
        <v>42905</v>
      </c>
      <c r="B26" s="394">
        <v>14.362</v>
      </c>
      <c r="C26" s="394">
        <v>15.122</v>
      </c>
      <c r="D26" s="336">
        <f t="shared" si="4"/>
        <v>12.925800000000001</v>
      </c>
      <c r="E26" s="336">
        <f t="shared" si="5"/>
        <v>15.7982</v>
      </c>
      <c r="F26" s="89">
        <f t="shared" si="6"/>
        <v>15.122</v>
      </c>
      <c r="G26" s="370">
        <v>743.71</v>
      </c>
      <c r="H26" s="91">
        <f t="shared" si="0"/>
        <v>0.11246382620000001</v>
      </c>
      <c r="I26" s="186"/>
      <c r="J26" s="94">
        <f t="shared" si="10"/>
        <v>0.1119</v>
      </c>
      <c r="K26" s="316">
        <f t="shared" si="11"/>
        <v>0.1091</v>
      </c>
      <c r="L26" s="97" t="str">
        <f t="shared" si="7"/>
        <v/>
      </c>
      <c r="M26" s="345"/>
      <c r="N26" s="98">
        <f t="shared" si="2"/>
        <v>0.113</v>
      </c>
      <c r="O26" s="95">
        <f t="shared" si="12"/>
        <v>0.1158</v>
      </c>
      <c r="P26" s="97" t="str">
        <f t="shared" si="3"/>
        <v/>
      </c>
      <c r="Q26" s="186"/>
      <c r="R26" s="101"/>
      <c r="S26" s="89"/>
      <c r="T26" s="115" t="s">
        <v>42</v>
      </c>
      <c r="U26" s="186"/>
      <c r="V26" s="370"/>
      <c r="W26" s="94">
        <f t="shared" si="8"/>
        <v>0.1119</v>
      </c>
      <c r="X26" s="91">
        <f t="shared" si="9"/>
        <v>0.113</v>
      </c>
      <c r="Y26" s="1"/>
      <c r="Z26" s="1"/>
      <c r="AA26" s="1"/>
      <c r="AB26" s="1"/>
    </row>
    <row r="27" spans="1:28" x14ac:dyDescent="0.25">
      <c r="A27" s="493">
        <v>42906</v>
      </c>
      <c r="B27" s="372">
        <v>14.712999999999999</v>
      </c>
      <c r="C27" s="372">
        <v>14.499000000000001</v>
      </c>
      <c r="D27" s="337">
        <f t="shared" si="4"/>
        <v>13.2417</v>
      </c>
      <c r="E27" s="337">
        <f t="shared" si="5"/>
        <v>16.1843</v>
      </c>
      <c r="F27" s="38">
        <f t="shared" si="6"/>
        <v>14.499000000000001</v>
      </c>
      <c r="G27" s="396">
        <v>743.78</v>
      </c>
      <c r="H27" s="47">
        <f t="shared" si="0"/>
        <v>0.10784066220000001</v>
      </c>
      <c r="I27" s="186"/>
      <c r="J27" s="56">
        <f t="shared" si="10"/>
        <v>0.10730000000000001</v>
      </c>
      <c r="K27" s="315">
        <f t="shared" si="11"/>
        <v>0.1046</v>
      </c>
      <c r="L27" s="41" t="str">
        <f t="shared" si="7"/>
        <v/>
      </c>
      <c r="M27" s="345"/>
      <c r="N27" s="55">
        <f t="shared" si="2"/>
        <v>0.1084</v>
      </c>
      <c r="O27" s="37">
        <f t="shared" si="12"/>
        <v>0.1111</v>
      </c>
      <c r="P27" s="41" t="str">
        <f t="shared" si="3"/>
        <v/>
      </c>
      <c r="Q27" s="346"/>
      <c r="R27" s="54"/>
      <c r="S27" s="38"/>
      <c r="T27" s="116" t="s">
        <v>42</v>
      </c>
      <c r="U27" s="186"/>
      <c r="V27" s="222"/>
      <c r="W27" s="56">
        <f t="shared" si="8"/>
        <v>0.10730000000000001</v>
      </c>
      <c r="X27" s="47">
        <f t="shared" si="9"/>
        <v>0.1084</v>
      </c>
      <c r="Y27" s="1"/>
      <c r="Z27" s="1"/>
      <c r="AA27" s="1"/>
      <c r="AB27" s="1"/>
    </row>
    <row r="28" spans="1:28" x14ac:dyDescent="0.25">
      <c r="A28" s="491">
        <v>42907</v>
      </c>
      <c r="B28" s="394">
        <v>14.609</v>
      </c>
      <c r="C28" s="394">
        <v>15.489000000000001</v>
      </c>
      <c r="D28" s="336">
        <f t="shared" si="4"/>
        <v>13.148099999999999</v>
      </c>
      <c r="E28" s="336">
        <f t="shared" si="5"/>
        <v>16.069900000000001</v>
      </c>
      <c r="F28" s="89">
        <f>IF(C28&lt;D28,D28,IF(C28&gt;E28,E28,C28))</f>
        <v>15.489000000000001</v>
      </c>
      <c r="G28" s="370">
        <v>744.03</v>
      </c>
      <c r="H28" s="91">
        <f t="shared" si="0"/>
        <v>0.11524280670000001</v>
      </c>
      <c r="I28" s="186"/>
      <c r="J28" s="94">
        <f t="shared" si="10"/>
        <v>0.1147</v>
      </c>
      <c r="K28" s="316">
        <f t="shared" si="11"/>
        <v>0.1118</v>
      </c>
      <c r="L28" s="97" t="str">
        <f t="shared" si="7"/>
        <v/>
      </c>
      <c r="M28" s="345"/>
      <c r="N28" s="98">
        <f t="shared" si="2"/>
        <v>0.1158</v>
      </c>
      <c r="O28" s="95">
        <f t="shared" si="12"/>
        <v>0.1187</v>
      </c>
      <c r="P28" s="97" t="str">
        <f t="shared" si="3"/>
        <v/>
      </c>
      <c r="Q28" s="186"/>
      <c r="R28" s="101"/>
      <c r="S28" s="89"/>
      <c r="T28" s="115" t="s">
        <v>42</v>
      </c>
      <c r="U28" s="186"/>
      <c r="V28" s="370"/>
      <c r="W28" s="94">
        <f t="shared" si="8"/>
        <v>0.1147</v>
      </c>
      <c r="X28" s="91">
        <f t="shared" si="9"/>
        <v>0.1158</v>
      </c>
      <c r="Y28" s="1"/>
      <c r="Z28" s="1"/>
      <c r="AA28" s="1"/>
      <c r="AB28" s="1"/>
    </row>
    <row r="29" spans="1:28" x14ac:dyDescent="0.25">
      <c r="A29" s="493">
        <v>42908</v>
      </c>
      <c r="B29" s="372">
        <v>14.548</v>
      </c>
      <c r="C29" s="372">
        <v>14.9</v>
      </c>
      <c r="D29" s="337">
        <f t="shared" si="4"/>
        <v>13.0932</v>
      </c>
      <c r="E29" s="337">
        <f t="shared" si="5"/>
        <v>16.002800000000001</v>
      </c>
      <c r="F29" s="38">
        <f t="shared" si="6"/>
        <v>14.9</v>
      </c>
      <c r="G29" s="396">
        <v>743.88</v>
      </c>
      <c r="H29" s="47">
        <f t="shared" si="0"/>
        <v>0.11083812</v>
      </c>
      <c r="I29" s="186"/>
      <c r="J29" s="56">
        <f t="shared" si="10"/>
        <v>0.1103</v>
      </c>
      <c r="K29" s="315">
        <f t="shared" si="11"/>
        <v>0.1075</v>
      </c>
      <c r="L29" s="41" t="str">
        <f t="shared" si="7"/>
        <v/>
      </c>
      <c r="M29" s="345"/>
      <c r="N29" s="55">
        <f t="shared" si="2"/>
        <v>0.1114</v>
      </c>
      <c r="O29" s="37">
        <f t="shared" si="12"/>
        <v>0.1142</v>
      </c>
      <c r="P29" s="41" t="str">
        <f t="shared" si="3"/>
        <v/>
      </c>
      <c r="Q29" s="346"/>
      <c r="R29" s="54"/>
      <c r="S29" s="38"/>
      <c r="T29" s="116" t="s">
        <v>42</v>
      </c>
      <c r="U29" s="186"/>
      <c r="V29" s="222"/>
      <c r="W29" s="56">
        <f t="shared" si="8"/>
        <v>0.1103</v>
      </c>
      <c r="X29" s="47">
        <f t="shared" si="9"/>
        <v>0.1114</v>
      </c>
      <c r="Y29" s="1"/>
      <c r="Z29" s="1"/>
      <c r="AA29" s="1"/>
      <c r="AB29" s="1"/>
    </row>
    <row r="30" spans="1:28" x14ac:dyDescent="0.25">
      <c r="A30" s="491">
        <v>42909</v>
      </c>
      <c r="B30" s="394">
        <v>14.19</v>
      </c>
      <c r="C30" s="394">
        <v>14.35</v>
      </c>
      <c r="D30" s="336">
        <f t="shared" si="4"/>
        <v>12.770999999999999</v>
      </c>
      <c r="E30" s="336">
        <f t="shared" si="5"/>
        <v>15.609</v>
      </c>
      <c r="F30" s="89">
        <f t="shared" si="6"/>
        <v>14.35</v>
      </c>
      <c r="G30" s="370">
        <v>743.72</v>
      </c>
      <c r="H30" s="91">
        <f t="shared" si="0"/>
        <v>0.10672382</v>
      </c>
      <c r="I30" s="186"/>
      <c r="J30" s="94">
        <f t="shared" si="10"/>
        <v>0.1062</v>
      </c>
      <c r="K30" s="316">
        <f t="shared" si="11"/>
        <v>0.10349999999999999</v>
      </c>
      <c r="L30" s="97" t="str">
        <f t="shared" si="7"/>
        <v/>
      </c>
      <c r="M30" s="345"/>
      <c r="N30" s="98">
        <f t="shared" si="2"/>
        <v>0.10730000000000001</v>
      </c>
      <c r="O30" s="95">
        <f t="shared" si="12"/>
        <v>0.1099</v>
      </c>
      <c r="P30" s="97" t="str">
        <f t="shared" si="3"/>
        <v/>
      </c>
      <c r="Q30" s="186"/>
      <c r="R30" s="101"/>
      <c r="S30" s="89"/>
      <c r="T30" s="115" t="s">
        <v>42</v>
      </c>
      <c r="U30" s="186"/>
      <c r="V30" s="370"/>
      <c r="W30" s="94">
        <f t="shared" si="8"/>
        <v>0.1062</v>
      </c>
      <c r="X30" s="91">
        <f t="shared" si="9"/>
        <v>0.10730000000000001</v>
      </c>
      <c r="Y30" s="1"/>
      <c r="Z30" s="1"/>
      <c r="AA30" s="1"/>
      <c r="AB30" s="1"/>
    </row>
    <row r="31" spans="1:28" x14ac:dyDescent="0.25">
      <c r="A31" s="493">
        <v>42910</v>
      </c>
      <c r="B31" s="372">
        <v>14.164</v>
      </c>
      <c r="C31" s="372">
        <v>14.75</v>
      </c>
      <c r="D31" s="337">
        <f t="shared" si="4"/>
        <v>12.7476</v>
      </c>
      <c r="E31" s="337">
        <f t="shared" si="5"/>
        <v>15.580399999999999</v>
      </c>
      <c r="F31" s="38">
        <f t="shared" si="6"/>
        <v>14.75</v>
      </c>
      <c r="G31" s="396">
        <v>743.72</v>
      </c>
      <c r="H31" s="47">
        <f t="shared" si="0"/>
        <v>0.10969870000000001</v>
      </c>
      <c r="I31" s="186"/>
      <c r="J31" s="56">
        <f t="shared" si="10"/>
        <v>0.1091</v>
      </c>
      <c r="K31" s="315">
        <f t="shared" si="11"/>
        <v>0.10639999999999999</v>
      </c>
      <c r="L31" s="41" t="str">
        <f t="shared" si="7"/>
        <v/>
      </c>
      <c r="M31" s="345"/>
      <c r="N31" s="55">
        <f t="shared" si="2"/>
        <v>0.11020000000000001</v>
      </c>
      <c r="O31" s="37">
        <f t="shared" si="12"/>
        <v>0.113</v>
      </c>
      <c r="P31" s="41" t="str">
        <f t="shared" si="3"/>
        <v/>
      </c>
      <c r="Q31" s="346"/>
      <c r="R31" s="54"/>
      <c r="S31" s="38"/>
      <c r="T31" s="116" t="s">
        <v>42</v>
      </c>
      <c r="U31" s="186"/>
      <c r="V31" s="222"/>
      <c r="W31" s="56">
        <f t="shared" si="8"/>
        <v>0.1091</v>
      </c>
      <c r="X31" s="47">
        <f t="shared" si="9"/>
        <v>0.11020000000000001</v>
      </c>
      <c r="Y31" s="1"/>
      <c r="Z31" s="1"/>
      <c r="AA31" s="1"/>
      <c r="AB31" s="1"/>
    </row>
    <row r="32" spans="1:28" x14ac:dyDescent="0.25">
      <c r="A32" s="491">
        <v>42911</v>
      </c>
      <c r="B32" s="394">
        <v>14.164</v>
      </c>
      <c r="C32" s="394">
        <v>13.975</v>
      </c>
      <c r="D32" s="336">
        <f t="shared" si="4"/>
        <v>12.7476</v>
      </c>
      <c r="E32" s="336">
        <f t="shared" si="5"/>
        <v>15.580399999999999</v>
      </c>
      <c r="F32" s="89">
        <f t="shared" si="6"/>
        <v>13.975</v>
      </c>
      <c r="G32" s="370">
        <v>743.72</v>
      </c>
      <c r="H32" s="91">
        <f t="shared" si="0"/>
        <v>0.10393487000000001</v>
      </c>
      <c r="I32" s="186"/>
      <c r="J32" s="94">
        <f t="shared" si="10"/>
        <v>0.10340000000000001</v>
      </c>
      <c r="K32" s="316">
        <f t="shared" si="11"/>
        <v>0.1008</v>
      </c>
      <c r="L32" s="97" t="str">
        <f t="shared" si="7"/>
        <v/>
      </c>
      <c r="M32" s="345"/>
      <c r="N32" s="98">
        <f t="shared" si="2"/>
        <v>0.1045</v>
      </c>
      <c r="O32" s="95">
        <f t="shared" si="12"/>
        <v>0.1071</v>
      </c>
      <c r="P32" s="97" t="str">
        <f t="shared" si="3"/>
        <v/>
      </c>
      <c r="Q32" s="186"/>
      <c r="R32" s="101"/>
      <c r="S32" s="89"/>
      <c r="T32" s="115" t="s">
        <v>42</v>
      </c>
      <c r="U32" s="186"/>
      <c r="V32" s="370"/>
      <c r="W32" s="94">
        <f t="shared" si="8"/>
        <v>0.10340000000000001</v>
      </c>
      <c r="X32" s="91">
        <f t="shared" si="9"/>
        <v>0.1045</v>
      </c>
      <c r="Y32" s="1"/>
      <c r="Z32" s="1"/>
      <c r="AA32" s="1"/>
      <c r="AB32" s="1"/>
    </row>
    <row r="33" spans="1:28" x14ac:dyDescent="0.25">
      <c r="A33" s="493">
        <v>42912</v>
      </c>
      <c r="B33" s="372">
        <v>14.295</v>
      </c>
      <c r="C33" s="372">
        <v>14.663</v>
      </c>
      <c r="D33" s="337">
        <f t="shared" si="4"/>
        <v>12.865500000000001</v>
      </c>
      <c r="E33" s="337">
        <f t="shared" si="5"/>
        <v>15.724499999999999</v>
      </c>
      <c r="F33" s="38">
        <f t="shared" si="6"/>
        <v>14.663</v>
      </c>
      <c r="G33" s="396">
        <v>743.64</v>
      </c>
      <c r="H33" s="47">
        <f t="shared" si="0"/>
        <v>0.10903993319999999</v>
      </c>
      <c r="I33" s="186"/>
      <c r="J33" s="56">
        <f t="shared" si="10"/>
        <v>0.1085</v>
      </c>
      <c r="K33" s="315">
        <f t="shared" si="11"/>
        <v>0.10580000000000001</v>
      </c>
      <c r="L33" s="41" t="str">
        <f t="shared" si="7"/>
        <v/>
      </c>
      <c r="M33" s="345"/>
      <c r="N33" s="55">
        <f t="shared" si="2"/>
        <v>0.1096</v>
      </c>
      <c r="O33" s="37">
        <f t="shared" si="12"/>
        <v>0.1123</v>
      </c>
      <c r="P33" s="41" t="str">
        <f t="shared" si="3"/>
        <v/>
      </c>
      <c r="Q33" s="186"/>
      <c r="R33" s="54"/>
      <c r="S33" s="38"/>
      <c r="T33" s="116" t="s">
        <v>42</v>
      </c>
      <c r="U33" s="186"/>
      <c r="V33" s="222"/>
      <c r="W33" s="56">
        <f t="shared" si="8"/>
        <v>0.1085</v>
      </c>
      <c r="X33" s="47">
        <f t="shared" si="9"/>
        <v>0.1096</v>
      </c>
      <c r="Y33" s="1"/>
      <c r="Z33" s="1"/>
      <c r="AA33" s="1"/>
      <c r="AB33" s="1"/>
    </row>
    <row r="34" spans="1:28" x14ac:dyDescent="0.25">
      <c r="A34" s="491">
        <v>42913</v>
      </c>
      <c r="B34" s="394">
        <v>14.548999999999999</v>
      </c>
      <c r="C34" s="394">
        <v>14.663</v>
      </c>
      <c r="D34" s="336">
        <f t="shared" si="4"/>
        <v>13.094099999999999</v>
      </c>
      <c r="E34" s="336">
        <f t="shared" si="5"/>
        <v>16.003899999999998</v>
      </c>
      <c r="F34" s="390">
        <f t="shared" si="6"/>
        <v>14.663</v>
      </c>
      <c r="G34" s="453">
        <v>743.57</v>
      </c>
      <c r="H34" s="91">
        <f t="shared" si="0"/>
        <v>0.1090296691</v>
      </c>
      <c r="I34" s="186"/>
      <c r="J34" s="94">
        <f t="shared" si="10"/>
        <v>0.1085</v>
      </c>
      <c r="K34" s="316">
        <f t="shared" si="11"/>
        <v>0.10580000000000001</v>
      </c>
      <c r="L34" s="97" t="str">
        <f t="shared" si="7"/>
        <v/>
      </c>
      <c r="M34" s="345"/>
      <c r="N34" s="98">
        <f t="shared" si="2"/>
        <v>0.1096</v>
      </c>
      <c r="O34" s="95">
        <f t="shared" si="12"/>
        <v>0.1123</v>
      </c>
      <c r="P34" s="97" t="str">
        <f t="shared" si="3"/>
        <v/>
      </c>
      <c r="Q34" s="186"/>
      <c r="R34" s="101"/>
      <c r="S34" s="89"/>
      <c r="T34" s="115" t="s">
        <v>42</v>
      </c>
      <c r="U34" s="186"/>
      <c r="V34" s="370"/>
      <c r="W34" s="94">
        <f t="shared" si="8"/>
        <v>0.1085</v>
      </c>
      <c r="X34" s="91">
        <f t="shared" si="9"/>
        <v>0.1096</v>
      </c>
      <c r="Y34" s="1"/>
      <c r="Z34" s="1"/>
      <c r="AA34" s="1"/>
      <c r="AB34" s="1"/>
    </row>
    <row r="35" spans="1:28" x14ac:dyDescent="0.25">
      <c r="A35" s="493">
        <v>42914</v>
      </c>
      <c r="B35" s="372">
        <v>14.8</v>
      </c>
      <c r="C35" s="372">
        <v>14.95</v>
      </c>
      <c r="D35" s="359">
        <f t="shared" si="4"/>
        <v>13.32</v>
      </c>
      <c r="E35" s="359">
        <f t="shared" si="5"/>
        <v>16.28</v>
      </c>
      <c r="F35" s="38">
        <f t="shared" si="6"/>
        <v>14.95</v>
      </c>
      <c r="G35" s="396">
        <v>743.66</v>
      </c>
      <c r="H35" s="361">
        <f t="shared" si="0"/>
        <v>0.11117716999999999</v>
      </c>
      <c r="I35" s="186"/>
      <c r="J35" s="362">
        <f t="shared" si="10"/>
        <v>0.1106</v>
      </c>
      <c r="K35" s="363">
        <f t="shared" si="11"/>
        <v>0.10780000000000001</v>
      </c>
      <c r="L35" s="364" t="str">
        <f t="shared" si="7"/>
        <v/>
      </c>
      <c r="M35" s="345"/>
      <c r="N35" s="365">
        <f t="shared" si="2"/>
        <v>0.11169999999999999</v>
      </c>
      <c r="O35" s="345">
        <f t="shared" si="12"/>
        <v>0.1145</v>
      </c>
      <c r="P35" s="364"/>
      <c r="Q35" s="186"/>
      <c r="R35" s="366"/>
      <c r="S35" s="360"/>
      <c r="T35" s="367" t="s">
        <v>42</v>
      </c>
      <c r="U35" s="186"/>
      <c r="V35" s="222"/>
      <c r="W35" s="56">
        <f t="shared" si="8"/>
        <v>0.1106</v>
      </c>
      <c r="X35" s="47">
        <f t="shared" si="9"/>
        <v>0.11169999999999999</v>
      </c>
      <c r="Y35" s="1"/>
      <c r="Z35" s="1"/>
      <c r="AA35" s="1"/>
      <c r="AB35" s="1"/>
    </row>
    <row r="36" spans="1:28" x14ac:dyDescent="0.25">
      <c r="A36" s="491">
        <v>42915</v>
      </c>
      <c r="B36" s="394">
        <v>14.823</v>
      </c>
      <c r="C36" s="394">
        <v>15.295999999999999</v>
      </c>
      <c r="D36" s="389">
        <f t="shared" si="4"/>
        <v>13.3407</v>
      </c>
      <c r="E36" s="336">
        <f t="shared" si="5"/>
        <v>16.305299999999999</v>
      </c>
      <c r="F36" s="390">
        <f t="shared" si="6"/>
        <v>15.295999999999999</v>
      </c>
      <c r="G36" s="453">
        <v>743.67</v>
      </c>
      <c r="H36" s="91">
        <f>(F36*G36)/100000</f>
        <v>0.11375176319999998</v>
      </c>
      <c r="I36" s="186"/>
      <c r="J36" s="94">
        <f t="shared" si="10"/>
        <v>0.1132</v>
      </c>
      <c r="K36" s="316">
        <f t="shared" si="11"/>
        <v>0.1103</v>
      </c>
      <c r="L36" s="97" t="str">
        <f t="shared" si="7"/>
        <v/>
      </c>
      <c r="M36" s="345"/>
      <c r="N36" s="98">
        <f t="shared" si="2"/>
        <v>0.1143</v>
      </c>
      <c r="O36" s="95">
        <f t="shared" si="12"/>
        <v>0.1172</v>
      </c>
      <c r="P36" s="97"/>
      <c r="Q36" s="186"/>
      <c r="R36" s="101"/>
      <c r="S36" s="89">
        <v>15.475</v>
      </c>
      <c r="T36" s="115" t="s">
        <v>42</v>
      </c>
      <c r="U36" s="186"/>
      <c r="V36" s="370"/>
      <c r="W36" s="94">
        <f t="shared" si="8"/>
        <v>0.1132</v>
      </c>
      <c r="X36" s="91">
        <f t="shared" si="9"/>
        <v>0.1143</v>
      </c>
      <c r="Y36" s="1"/>
      <c r="Z36" s="1"/>
      <c r="AA36" s="1"/>
      <c r="AB36" s="1"/>
    </row>
    <row r="37" spans="1:28" ht="15.75" thickBot="1" x14ac:dyDescent="0.3">
      <c r="A37" s="494">
        <v>42916</v>
      </c>
      <c r="B37" s="495">
        <v>14.877000000000001</v>
      </c>
      <c r="C37" s="495">
        <v>15.048999999999999</v>
      </c>
      <c r="D37" s="496">
        <f t="shared" si="4"/>
        <v>13.3893</v>
      </c>
      <c r="E37" s="496">
        <f t="shared" si="5"/>
        <v>16.364699999999999</v>
      </c>
      <c r="F37" s="48">
        <f t="shared" si="6"/>
        <v>15.048999999999999</v>
      </c>
      <c r="G37" s="497">
        <v>743.66</v>
      </c>
      <c r="H37" s="498">
        <f t="shared" ref="H37" si="13">(F37*G37)/100000</f>
        <v>0.11191339339999999</v>
      </c>
      <c r="I37" s="186"/>
      <c r="J37" s="362">
        <f t="shared" si="10"/>
        <v>0.1114</v>
      </c>
      <c r="K37" s="363">
        <f t="shared" si="11"/>
        <v>0.1086</v>
      </c>
      <c r="L37" s="364"/>
      <c r="M37" s="345"/>
      <c r="N37" s="365">
        <f t="shared" si="2"/>
        <v>0.1125</v>
      </c>
      <c r="O37" s="345">
        <f t="shared" si="12"/>
        <v>0.1153</v>
      </c>
      <c r="P37" s="364"/>
      <c r="Q37" s="186"/>
      <c r="R37" s="366"/>
      <c r="S37" s="360"/>
      <c r="T37" s="367" t="s">
        <v>42</v>
      </c>
      <c r="U37" s="186"/>
      <c r="V37" s="222"/>
      <c r="W37" s="56">
        <f t="shared" si="8"/>
        <v>0.1114</v>
      </c>
      <c r="X37" s="47">
        <f t="shared" si="9"/>
        <v>0.1125</v>
      </c>
      <c r="Y37" s="1"/>
      <c r="Z37" s="1"/>
      <c r="AA37" s="1"/>
      <c r="AB37" s="1"/>
    </row>
    <row r="38" spans="1:28" ht="15.75" thickBot="1" x14ac:dyDescent="0.3">
      <c r="A38" s="65" t="s">
        <v>47</v>
      </c>
      <c r="B38" s="368"/>
      <c r="H38" s="459">
        <f>ROUND(SUM(H9:H37)/30,4)</f>
        <v>0.106</v>
      </c>
      <c r="Y38" s="1"/>
      <c r="Z38" s="1"/>
      <c r="AA38" s="1"/>
      <c r="AB38" s="1"/>
    </row>
  </sheetData>
  <mergeCells count="4">
    <mergeCell ref="J6:L6"/>
    <mergeCell ref="N6:P6"/>
    <mergeCell ref="R6:S6"/>
    <mergeCell ref="W6:X6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workbookViewId="0">
      <pane ySplit="7" topLeftCell="A8" activePane="bottomLeft" state="frozen"/>
      <selection pane="bottomLeft" sqref="A1:XFD1048576"/>
    </sheetView>
  </sheetViews>
  <sheetFormatPr defaultRowHeight="15" x14ac:dyDescent="0.25"/>
  <cols>
    <col min="1" max="1" width="14" customWidth="1"/>
    <col min="2" max="3" width="11" customWidth="1"/>
    <col min="4" max="4" width="10.7109375" customWidth="1"/>
    <col min="5" max="5" width="9.5703125" customWidth="1"/>
    <col min="6" max="6" width="10.85546875" customWidth="1"/>
    <col min="8" max="8" width="12.42578125" customWidth="1"/>
    <col min="9" max="9" width="12.140625" customWidth="1"/>
    <col min="10" max="10" width="13.5703125" customWidth="1"/>
    <col min="12" max="12" width="12.5703125" customWidth="1"/>
    <col min="13" max="13" width="11.42578125" customWidth="1"/>
    <col min="14" max="14" width="12.42578125" customWidth="1"/>
    <col min="16" max="16" width="13.42578125" customWidth="1"/>
    <col min="17" max="17" width="14.28515625" customWidth="1"/>
    <col min="18" max="18" width="13.7109375" customWidth="1"/>
    <col min="20" max="20" width="0" hidden="1" customWidth="1"/>
    <col min="21" max="21" width="11.5703125" customWidth="1"/>
    <col min="22" max="22" width="12.5703125" customWidth="1"/>
  </cols>
  <sheetData>
    <row r="2" spans="1:22" ht="28.5" x14ac:dyDescent="0.45">
      <c r="A2" s="77" t="s">
        <v>25</v>
      </c>
      <c r="B2" s="78"/>
      <c r="C2" s="78"/>
      <c r="D2" s="78"/>
      <c r="E2" s="78"/>
      <c r="F2" s="79"/>
    </row>
    <row r="3" spans="1:22" ht="28.5" x14ac:dyDescent="0.45">
      <c r="A3" s="83" t="s">
        <v>40</v>
      </c>
      <c r="B3" s="78"/>
      <c r="C3" s="78"/>
      <c r="D3" s="78"/>
      <c r="E3" s="78"/>
      <c r="F3" s="79"/>
    </row>
    <row r="5" spans="1:22" ht="15.75" thickBot="1" x14ac:dyDescent="0.3"/>
    <row r="6" spans="1:22" ht="45.75" thickBot="1" x14ac:dyDescent="0.3">
      <c r="A6" s="33"/>
      <c r="B6" s="195" t="s">
        <v>1</v>
      </c>
      <c r="C6" s="196" t="s">
        <v>2</v>
      </c>
      <c r="D6" s="196" t="s">
        <v>6</v>
      </c>
      <c r="E6" s="196" t="s">
        <v>8</v>
      </c>
      <c r="F6" s="197" t="s">
        <v>6</v>
      </c>
      <c r="G6" s="43"/>
      <c r="H6" s="520" t="s">
        <v>20</v>
      </c>
      <c r="I6" s="521"/>
      <c r="J6" s="522"/>
      <c r="K6" s="45"/>
      <c r="L6" s="523" t="s">
        <v>27</v>
      </c>
      <c r="M6" s="524"/>
      <c r="N6" s="528"/>
      <c r="O6" s="1"/>
      <c r="P6" s="523" t="s">
        <v>17</v>
      </c>
      <c r="Q6" s="524"/>
      <c r="R6" s="198" t="s">
        <v>24</v>
      </c>
      <c r="S6" s="43"/>
      <c r="T6" s="1"/>
      <c r="U6" s="527" t="s">
        <v>35</v>
      </c>
      <c r="V6" s="526"/>
    </row>
    <row r="7" spans="1:22" ht="78" customHeight="1" thickBot="1" x14ac:dyDescent="0.3">
      <c r="A7" s="129" t="s">
        <v>12</v>
      </c>
      <c r="B7" s="103" t="s">
        <v>15</v>
      </c>
      <c r="C7" s="104" t="s">
        <v>3</v>
      </c>
      <c r="D7" s="105" t="s">
        <v>15</v>
      </c>
      <c r="E7" s="104" t="s">
        <v>4</v>
      </c>
      <c r="F7" s="106" t="s">
        <v>7</v>
      </c>
      <c r="G7" s="44"/>
      <c r="H7" s="107" t="s">
        <v>10</v>
      </c>
      <c r="I7" s="108" t="s">
        <v>16</v>
      </c>
      <c r="J7" s="109" t="s">
        <v>18</v>
      </c>
      <c r="K7" s="44"/>
      <c r="L7" s="110" t="s">
        <v>11</v>
      </c>
      <c r="M7" s="111" t="s">
        <v>41</v>
      </c>
      <c r="N7" s="112" t="s">
        <v>19</v>
      </c>
      <c r="O7" s="1"/>
      <c r="P7" s="120" t="s">
        <v>22</v>
      </c>
      <c r="Q7" s="121" t="s">
        <v>21</v>
      </c>
      <c r="R7" s="118" t="s">
        <v>23</v>
      </c>
      <c r="S7" s="43"/>
      <c r="T7" s="1"/>
      <c r="U7" s="113" t="s">
        <v>29</v>
      </c>
      <c r="V7" s="114" t="s">
        <v>30</v>
      </c>
    </row>
    <row r="8" spans="1:22" x14ac:dyDescent="0.25">
      <c r="A8" s="207">
        <v>42094</v>
      </c>
      <c r="B8" s="208">
        <v>21.937999999999999</v>
      </c>
      <c r="C8" s="209">
        <v>21.914000000000001</v>
      </c>
      <c r="D8" s="210">
        <f t="shared" ref="D8:D38" si="0">ROUND((B8+C8)/2,3)</f>
        <v>21.925999999999998</v>
      </c>
      <c r="E8" s="211">
        <v>746.97</v>
      </c>
      <c r="F8" s="212">
        <f t="shared" ref="F8:F38" si="1">(D8*E8)/100000</f>
        <v>0.16378064219999999</v>
      </c>
      <c r="G8" s="35"/>
      <c r="H8" s="94">
        <f>ROUND(ROUND(D8*0.995,3)*(E8/100000),4)</f>
        <v>0.16300000000000001</v>
      </c>
      <c r="I8" s="95">
        <f t="shared" ref="I8:I13" si="2">ROUND(ROUND(D8*0.98,3)*(E8/100000),4)</f>
        <v>0.1605</v>
      </c>
      <c r="J8" s="213" t="str">
        <f t="shared" ref="J8:J32" si="3">IF(ISNUMBER(P8),ROUND(ROUND(P8,3)*(E8/100000),4),"")</f>
        <v/>
      </c>
      <c r="K8" s="37"/>
      <c r="L8" s="98">
        <f t="shared" ref="L8:L38" si="4">ROUND(ROUND(D8*1.005,3)*(E8/100000),4)</f>
        <v>0.1646</v>
      </c>
      <c r="M8" s="95">
        <f t="shared" ref="M8:M38" si="5">ROUND(ROUND(D8*1.02,3)*(E8/100000),4)</f>
        <v>0.1671</v>
      </c>
      <c r="N8" s="97">
        <f t="shared" ref="N8:N32" si="6">IF(ISNUMBER(Q8),ROUND(ROUND(Q8,3)*(E8/100000),4),"")</f>
        <v>0.16400000000000001</v>
      </c>
      <c r="O8" s="35"/>
      <c r="P8" s="99"/>
      <c r="Q8" s="100">
        <v>21.95</v>
      </c>
      <c r="R8" s="115" t="s">
        <v>13</v>
      </c>
      <c r="S8" s="52"/>
      <c r="T8" s="1"/>
      <c r="U8" s="94">
        <f>IF(R8="Green zone",MIN(H8,J8),IF(T8="Upper",MIN(I8,J8),IF(T8="Lower",MIN(H8,J8))))</f>
        <v>0.16300000000000001</v>
      </c>
      <c r="V8" s="91">
        <f>IF(R8="Green zone",MAX(L8,N8),IF(T8="Upper",MAX(L8,N8),IF(T8="Lower",MAX(M8,N8))))</f>
        <v>0.1646</v>
      </c>
    </row>
    <row r="9" spans="1:22" x14ac:dyDescent="0.25">
      <c r="A9" s="128">
        <v>42093</v>
      </c>
      <c r="B9" s="193">
        <v>22.350999999999999</v>
      </c>
      <c r="C9" s="203">
        <v>20.204999999999998</v>
      </c>
      <c r="D9" s="38">
        <f t="shared" si="0"/>
        <v>21.277999999999999</v>
      </c>
      <c r="E9" s="39">
        <v>746.9</v>
      </c>
      <c r="F9" s="47">
        <f>(D9*E9)/100000</f>
        <v>0.158925382</v>
      </c>
      <c r="G9" s="35"/>
      <c r="H9" s="56">
        <f>ROUND(ROUND(D9*0.995,3)*(E9/100000),4)</f>
        <v>0.15809999999999999</v>
      </c>
      <c r="I9" s="37">
        <f t="shared" si="2"/>
        <v>0.15570000000000001</v>
      </c>
      <c r="J9" s="204">
        <f t="shared" si="3"/>
        <v>0.1326</v>
      </c>
      <c r="K9" s="37"/>
      <c r="L9" s="55">
        <f t="shared" si="4"/>
        <v>0.15970000000000001</v>
      </c>
      <c r="M9" s="37">
        <f t="shared" si="5"/>
        <v>0.16209999999999999</v>
      </c>
      <c r="N9" s="41" t="str">
        <f t="shared" si="6"/>
        <v/>
      </c>
      <c r="O9" s="1"/>
      <c r="P9" s="206">
        <v>17.75</v>
      </c>
      <c r="Q9" s="74"/>
      <c r="R9" s="116" t="s">
        <v>13</v>
      </c>
      <c r="S9" s="52"/>
      <c r="T9" s="1"/>
      <c r="U9" s="56">
        <f t="shared" ref="U9:U38" si="7">IF(R9="Green zone",MIN(H9,J9),IF(T9="Upper",MIN(I9,J9),IF(T9="Lower",MIN(H9,J9))))</f>
        <v>0.1326</v>
      </c>
      <c r="V9" s="47">
        <f t="shared" ref="V9:V38" si="8">IF(R9="Green zone",MAX(L9,N9),IF(T9="Upper",MAX(L9,N9),IF(T9="Lower",MAX(M9,N9))))</f>
        <v>0.15970000000000001</v>
      </c>
    </row>
    <row r="10" spans="1:22" x14ac:dyDescent="0.25">
      <c r="A10" s="86">
        <v>42092</v>
      </c>
      <c r="B10" s="192">
        <v>22.155000000000001</v>
      </c>
      <c r="C10" s="172">
        <v>22.4</v>
      </c>
      <c r="D10" s="89">
        <f t="shared" si="0"/>
        <v>22.277999999999999</v>
      </c>
      <c r="E10" s="92">
        <f>E11</f>
        <v>746.72</v>
      </c>
      <c r="F10" s="91">
        <f t="shared" si="1"/>
        <v>0.16635428159999999</v>
      </c>
      <c r="G10" s="35"/>
      <c r="H10" s="94">
        <f t="shared" ref="H10:H38" si="9">ROUND(ROUND(D10*0.995,3)*(E10/100000),4)</f>
        <v>0.16550000000000001</v>
      </c>
      <c r="I10" s="95">
        <f t="shared" si="2"/>
        <v>0.16300000000000001</v>
      </c>
      <c r="J10" s="97" t="str">
        <f t="shared" si="3"/>
        <v/>
      </c>
      <c r="K10" s="37"/>
      <c r="L10" s="98">
        <f t="shared" si="4"/>
        <v>0.16719999999999999</v>
      </c>
      <c r="M10" s="95">
        <f t="shared" si="5"/>
        <v>0.16969999999999999</v>
      </c>
      <c r="N10" s="97" t="str">
        <f t="shared" si="6"/>
        <v/>
      </c>
      <c r="O10" s="35"/>
      <c r="P10" s="101"/>
      <c r="Q10" s="89"/>
      <c r="R10" s="115" t="s">
        <v>13</v>
      </c>
      <c r="S10" s="52"/>
      <c r="T10" s="1"/>
      <c r="U10" s="94">
        <f t="shared" si="7"/>
        <v>0.16550000000000001</v>
      </c>
      <c r="V10" s="91">
        <f t="shared" si="8"/>
        <v>0.16719999999999999</v>
      </c>
    </row>
    <row r="11" spans="1:22" x14ac:dyDescent="0.25">
      <c r="A11" s="128">
        <v>42091</v>
      </c>
      <c r="B11" s="193">
        <v>22.155999999999999</v>
      </c>
      <c r="C11" s="173">
        <v>22.437000000000001</v>
      </c>
      <c r="D11" s="38">
        <f t="shared" si="0"/>
        <v>22.297000000000001</v>
      </c>
      <c r="E11" s="39">
        <f>E12</f>
        <v>746.72</v>
      </c>
      <c r="F11" s="47">
        <f>(D11*E11)/100000</f>
        <v>0.16649615840000001</v>
      </c>
      <c r="G11" s="35"/>
      <c r="H11" s="56">
        <f>ROUND(ROUND(D11*0.995,3)*(E11/100000),4)</f>
        <v>0.16569999999999999</v>
      </c>
      <c r="I11" s="37">
        <f t="shared" si="2"/>
        <v>0.16320000000000001</v>
      </c>
      <c r="J11" s="41">
        <f t="shared" si="3"/>
        <v>0.1206</v>
      </c>
      <c r="K11" s="37"/>
      <c r="L11" s="55">
        <f t="shared" si="4"/>
        <v>0.1673</v>
      </c>
      <c r="M11" s="37">
        <f t="shared" si="5"/>
        <v>0.16980000000000001</v>
      </c>
      <c r="N11" s="41" t="str">
        <f t="shared" si="6"/>
        <v/>
      </c>
      <c r="O11" s="1"/>
      <c r="P11" s="54">
        <v>16.149999999999999</v>
      </c>
      <c r="Q11" s="38"/>
      <c r="R11" s="116" t="s">
        <v>28</v>
      </c>
      <c r="S11" s="52"/>
      <c r="T11" s="1" t="s">
        <v>31</v>
      </c>
      <c r="U11" s="56">
        <f t="shared" si="7"/>
        <v>0.1206</v>
      </c>
      <c r="V11" s="47">
        <f t="shared" si="8"/>
        <v>0.1673</v>
      </c>
    </row>
    <row r="12" spans="1:22" x14ac:dyDescent="0.25">
      <c r="A12" s="86">
        <v>42090</v>
      </c>
      <c r="B12" s="192">
        <v>21.606000000000002</v>
      </c>
      <c r="C12" s="172">
        <v>22.5</v>
      </c>
      <c r="D12" s="89">
        <f t="shared" si="0"/>
        <v>22.053000000000001</v>
      </c>
      <c r="E12" s="92">
        <v>746.72</v>
      </c>
      <c r="F12" s="91">
        <f t="shared" si="1"/>
        <v>0.16467416160000001</v>
      </c>
      <c r="G12" s="35"/>
      <c r="H12" s="94">
        <f t="shared" si="9"/>
        <v>0.16389999999999999</v>
      </c>
      <c r="I12" s="95">
        <f t="shared" si="2"/>
        <v>0.16139999999999999</v>
      </c>
      <c r="J12" s="97" t="str">
        <f t="shared" si="3"/>
        <v/>
      </c>
      <c r="K12" s="37"/>
      <c r="L12" s="98">
        <f t="shared" si="4"/>
        <v>0.16550000000000001</v>
      </c>
      <c r="M12" s="95">
        <f t="shared" si="5"/>
        <v>0.16800000000000001</v>
      </c>
      <c r="N12" s="97" t="str">
        <f t="shared" si="6"/>
        <v/>
      </c>
      <c r="O12" s="35"/>
      <c r="P12" s="101"/>
      <c r="Q12" s="89"/>
      <c r="R12" s="115" t="s">
        <v>13</v>
      </c>
      <c r="S12" s="52"/>
      <c r="T12" s="1"/>
      <c r="U12" s="94">
        <f t="shared" si="7"/>
        <v>0.16389999999999999</v>
      </c>
      <c r="V12" s="91">
        <f t="shared" si="8"/>
        <v>0.16550000000000001</v>
      </c>
    </row>
    <row r="13" spans="1:22" x14ac:dyDescent="0.25">
      <c r="A13" s="128">
        <v>42089</v>
      </c>
      <c r="B13" s="193">
        <v>21.6</v>
      </c>
      <c r="C13" s="173">
        <v>21.8</v>
      </c>
      <c r="D13" s="38">
        <f t="shared" si="0"/>
        <v>21.7</v>
      </c>
      <c r="E13" s="205">
        <v>746.78</v>
      </c>
      <c r="F13" s="47">
        <f t="shared" si="1"/>
        <v>0.16205125999999997</v>
      </c>
      <c r="G13" s="35"/>
      <c r="H13" s="56">
        <f t="shared" si="9"/>
        <v>0.16120000000000001</v>
      </c>
      <c r="I13" s="37">
        <f t="shared" si="2"/>
        <v>0.1588</v>
      </c>
      <c r="J13" s="41" t="str">
        <f t="shared" si="3"/>
        <v/>
      </c>
      <c r="K13" s="37"/>
      <c r="L13" s="55">
        <f t="shared" si="4"/>
        <v>0.16289999999999999</v>
      </c>
      <c r="M13" s="37">
        <f t="shared" si="5"/>
        <v>0.1653</v>
      </c>
      <c r="N13" s="41" t="str">
        <f t="shared" si="6"/>
        <v/>
      </c>
      <c r="O13" s="1"/>
      <c r="P13" s="54"/>
      <c r="Q13" s="38"/>
      <c r="R13" s="116" t="s">
        <v>13</v>
      </c>
      <c r="S13" s="52"/>
      <c r="T13" s="1"/>
      <c r="U13" s="56">
        <f t="shared" si="7"/>
        <v>0.16120000000000001</v>
      </c>
      <c r="V13" s="47">
        <f t="shared" si="8"/>
        <v>0.16289999999999999</v>
      </c>
    </row>
    <row r="14" spans="1:22" x14ac:dyDescent="0.25">
      <c r="A14" s="86">
        <v>42088</v>
      </c>
      <c r="B14" s="192">
        <v>21.45</v>
      </c>
      <c r="C14" s="172">
        <v>21.1</v>
      </c>
      <c r="D14" s="89">
        <f t="shared" si="0"/>
        <v>21.274999999999999</v>
      </c>
      <c r="E14" s="92">
        <v>746.88</v>
      </c>
      <c r="F14" s="91">
        <f t="shared" si="1"/>
        <v>0.15889871999999999</v>
      </c>
      <c r="G14" s="35"/>
      <c r="H14" s="94">
        <f t="shared" si="9"/>
        <v>0.15809999999999999</v>
      </c>
      <c r="I14" s="95">
        <f t="shared" ref="I14:I38" si="10">ROUND(ROUND(D14*0.98,3)*(E14/100000),4)</f>
        <v>0.15570000000000001</v>
      </c>
      <c r="J14" s="97" t="str">
        <f t="shared" si="3"/>
        <v/>
      </c>
      <c r="K14" s="37"/>
      <c r="L14" s="98">
        <f t="shared" si="4"/>
        <v>0.15970000000000001</v>
      </c>
      <c r="M14" s="95">
        <f t="shared" si="5"/>
        <v>0.16209999999999999</v>
      </c>
      <c r="N14" s="97" t="str">
        <f t="shared" si="6"/>
        <v/>
      </c>
      <c r="O14" s="35"/>
      <c r="P14" s="101"/>
      <c r="Q14" s="89"/>
      <c r="R14" s="115" t="s">
        <v>13</v>
      </c>
      <c r="S14" s="52"/>
      <c r="T14" s="1"/>
      <c r="U14" s="94">
        <f t="shared" si="7"/>
        <v>0.15809999999999999</v>
      </c>
      <c r="V14" s="91">
        <f t="shared" si="8"/>
        <v>0.15970000000000001</v>
      </c>
    </row>
    <row r="15" spans="1:22" x14ac:dyDescent="0.25">
      <c r="A15" s="128">
        <v>42087</v>
      </c>
      <c r="B15" s="193">
        <v>21.131</v>
      </c>
      <c r="C15" s="173">
        <v>21.608000000000001</v>
      </c>
      <c r="D15" s="38">
        <f t="shared" si="0"/>
        <v>21.37</v>
      </c>
      <c r="E15" s="39">
        <v>746.03</v>
      </c>
      <c r="F15" s="47">
        <f t="shared" si="1"/>
        <v>0.159426611</v>
      </c>
      <c r="G15" s="35"/>
      <c r="H15" s="56">
        <f t="shared" si="9"/>
        <v>0.15859999999999999</v>
      </c>
      <c r="I15" s="37">
        <f t="shared" si="10"/>
        <v>0.15620000000000001</v>
      </c>
      <c r="J15" s="41" t="str">
        <f t="shared" si="3"/>
        <v/>
      </c>
      <c r="K15" s="37"/>
      <c r="L15" s="55">
        <f t="shared" si="4"/>
        <v>0.16020000000000001</v>
      </c>
      <c r="M15" s="37">
        <f t="shared" si="5"/>
        <v>0.16259999999999999</v>
      </c>
      <c r="N15" s="41" t="str">
        <f t="shared" si="6"/>
        <v/>
      </c>
      <c r="O15" s="1"/>
      <c r="P15" s="54"/>
      <c r="Q15" s="38"/>
      <c r="R15" s="116" t="s">
        <v>13</v>
      </c>
      <c r="S15" s="52"/>
      <c r="T15" s="1"/>
      <c r="U15" s="56">
        <f t="shared" si="7"/>
        <v>0.15859999999999999</v>
      </c>
      <c r="V15" s="47">
        <f t="shared" si="8"/>
        <v>0.16020000000000001</v>
      </c>
    </row>
    <row r="16" spans="1:22" x14ac:dyDescent="0.25">
      <c r="A16" s="86">
        <v>42086</v>
      </c>
      <c r="B16" s="192">
        <v>21.114000000000001</v>
      </c>
      <c r="C16" s="172">
        <v>21.6</v>
      </c>
      <c r="D16" s="89">
        <f t="shared" si="0"/>
        <v>21.356999999999999</v>
      </c>
      <c r="E16" s="92">
        <v>745.55</v>
      </c>
      <c r="F16" s="91">
        <f t="shared" si="1"/>
        <v>0.15922711349999999</v>
      </c>
      <c r="G16" s="35"/>
      <c r="H16" s="94">
        <f t="shared" si="9"/>
        <v>0.15840000000000001</v>
      </c>
      <c r="I16" s="95">
        <f t="shared" si="10"/>
        <v>0.156</v>
      </c>
      <c r="J16" s="97" t="str">
        <f t="shared" si="3"/>
        <v/>
      </c>
      <c r="K16" s="37"/>
      <c r="L16" s="98">
        <f t="shared" si="4"/>
        <v>0.16</v>
      </c>
      <c r="M16" s="95">
        <f t="shared" si="5"/>
        <v>0.16239999999999999</v>
      </c>
      <c r="N16" s="97" t="str">
        <f t="shared" si="6"/>
        <v/>
      </c>
      <c r="O16" s="35"/>
      <c r="P16" s="101"/>
      <c r="Q16" s="89"/>
      <c r="R16" s="115" t="s">
        <v>13</v>
      </c>
      <c r="S16" s="52"/>
      <c r="T16" s="1"/>
      <c r="U16" s="94">
        <f t="shared" si="7"/>
        <v>0.15840000000000001</v>
      </c>
      <c r="V16" s="91">
        <f t="shared" si="8"/>
        <v>0.16</v>
      </c>
    </row>
    <row r="17" spans="1:22" x14ac:dyDescent="0.25">
      <c r="A17" s="128">
        <v>42085</v>
      </c>
      <c r="B17" s="193">
        <v>21.048999999999999</v>
      </c>
      <c r="C17" s="173">
        <v>21.3</v>
      </c>
      <c r="D17" s="38">
        <f t="shared" si="0"/>
        <v>21.175000000000001</v>
      </c>
      <c r="E17" s="39">
        <f>E18</f>
        <v>745.16</v>
      </c>
      <c r="F17" s="47">
        <f t="shared" si="1"/>
        <v>0.15778762999999998</v>
      </c>
      <c r="G17" s="35"/>
      <c r="H17" s="56">
        <f t="shared" si="9"/>
        <v>0.157</v>
      </c>
      <c r="I17" s="37">
        <f t="shared" si="10"/>
        <v>0.15459999999999999</v>
      </c>
      <c r="J17" s="41" t="str">
        <f t="shared" si="3"/>
        <v/>
      </c>
      <c r="K17" s="37"/>
      <c r="L17" s="55">
        <f t="shared" si="4"/>
        <v>0.15859999999999999</v>
      </c>
      <c r="M17" s="37">
        <f t="shared" si="5"/>
        <v>0.16089999999999999</v>
      </c>
      <c r="N17" s="41" t="str">
        <f t="shared" si="6"/>
        <v/>
      </c>
      <c r="O17" s="1"/>
      <c r="P17" s="54"/>
      <c r="Q17" s="38"/>
      <c r="R17" s="116" t="s">
        <v>28</v>
      </c>
      <c r="S17" s="52"/>
      <c r="T17" s="1" t="s">
        <v>38</v>
      </c>
      <c r="U17" s="56">
        <f t="shared" si="7"/>
        <v>0.157</v>
      </c>
      <c r="V17" s="47">
        <f t="shared" si="8"/>
        <v>0.16089999999999999</v>
      </c>
    </row>
    <row r="18" spans="1:22" x14ac:dyDescent="0.25">
      <c r="A18" s="86">
        <v>42084</v>
      </c>
      <c r="B18" s="192">
        <v>21.088000000000001</v>
      </c>
      <c r="C18" s="172">
        <v>21.73</v>
      </c>
      <c r="D18" s="89">
        <f t="shared" si="0"/>
        <v>21.408999999999999</v>
      </c>
      <c r="E18" s="92">
        <f>E19</f>
        <v>745.16</v>
      </c>
      <c r="F18" s="91">
        <f t="shared" si="1"/>
        <v>0.15953130439999999</v>
      </c>
      <c r="G18" s="35"/>
      <c r="H18" s="94">
        <f t="shared" si="9"/>
        <v>0.15870000000000001</v>
      </c>
      <c r="I18" s="95">
        <f t="shared" si="10"/>
        <v>0.15629999999999999</v>
      </c>
      <c r="J18" s="97" t="str">
        <f t="shared" si="3"/>
        <v/>
      </c>
      <c r="K18" s="37"/>
      <c r="L18" s="98">
        <f t="shared" si="4"/>
        <v>0.1603</v>
      </c>
      <c r="M18" s="95">
        <f t="shared" si="5"/>
        <v>0.16270000000000001</v>
      </c>
      <c r="N18" s="97">
        <f t="shared" si="6"/>
        <v>0.1628</v>
      </c>
      <c r="O18" s="35"/>
      <c r="P18" s="101"/>
      <c r="Q18" s="89">
        <v>21.85</v>
      </c>
      <c r="R18" s="115" t="s">
        <v>13</v>
      </c>
      <c r="S18" s="52"/>
      <c r="T18" s="1"/>
      <c r="U18" s="94">
        <f t="shared" si="7"/>
        <v>0.15870000000000001</v>
      </c>
      <c r="V18" s="91">
        <f t="shared" si="8"/>
        <v>0.1628</v>
      </c>
    </row>
    <row r="19" spans="1:22" x14ac:dyDescent="0.25">
      <c r="A19" s="128">
        <v>42083</v>
      </c>
      <c r="B19" s="193">
        <v>21.388999999999999</v>
      </c>
      <c r="C19" s="173">
        <v>21.213000000000001</v>
      </c>
      <c r="D19" s="38">
        <f t="shared" si="0"/>
        <v>21.300999999999998</v>
      </c>
      <c r="E19" s="39">
        <v>745.16</v>
      </c>
      <c r="F19" s="47">
        <f t="shared" si="1"/>
        <v>0.15872653159999997</v>
      </c>
      <c r="G19" s="35"/>
      <c r="H19" s="56">
        <f t="shared" si="9"/>
        <v>0.15790000000000001</v>
      </c>
      <c r="I19" s="37">
        <f t="shared" si="10"/>
        <v>0.15559999999999999</v>
      </c>
      <c r="J19" s="41" t="str">
        <f t="shared" si="3"/>
        <v/>
      </c>
      <c r="K19" s="37"/>
      <c r="L19" s="55">
        <f t="shared" si="4"/>
        <v>0.1595</v>
      </c>
      <c r="M19" s="37">
        <f t="shared" si="5"/>
        <v>0.16189999999999999</v>
      </c>
      <c r="N19" s="41" t="str">
        <f t="shared" si="6"/>
        <v/>
      </c>
      <c r="O19" s="1"/>
      <c r="P19" s="54"/>
      <c r="Q19" s="38"/>
      <c r="R19" s="116" t="s">
        <v>13</v>
      </c>
      <c r="S19" s="52"/>
      <c r="T19" s="1"/>
      <c r="U19" s="56">
        <f t="shared" si="7"/>
        <v>0.15790000000000001</v>
      </c>
      <c r="V19" s="47">
        <f t="shared" si="8"/>
        <v>0.1595</v>
      </c>
    </row>
    <row r="20" spans="1:22" x14ac:dyDescent="0.25">
      <c r="A20" s="86">
        <v>42082</v>
      </c>
      <c r="B20" s="192">
        <v>21.411999999999999</v>
      </c>
      <c r="C20" s="172">
        <v>21.309000000000001</v>
      </c>
      <c r="D20" s="89">
        <f t="shared" si="0"/>
        <v>21.361000000000001</v>
      </c>
      <c r="E20" s="92">
        <v>745.08</v>
      </c>
      <c r="F20" s="91">
        <f t="shared" si="1"/>
        <v>0.15915653880000002</v>
      </c>
      <c r="G20" s="35"/>
      <c r="H20" s="94">
        <f t="shared" si="9"/>
        <v>0.15840000000000001</v>
      </c>
      <c r="I20" s="95">
        <f t="shared" si="10"/>
        <v>0.156</v>
      </c>
      <c r="J20" s="97" t="str">
        <f t="shared" si="3"/>
        <v/>
      </c>
      <c r="K20" s="37"/>
      <c r="L20" s="98">
        <f t="shared" si="4"/>
        <v>0.16</v>
      </c>
      <c r="M20" s="95">
        <f t="shared" si="5"/>
        <v>0.1623</v>
      </c>
      <c r="N20" s="97" t="str">
        <f t="shared" si="6"/>
        <v/>
      </c>
      <c r="O20" s="35"/>
      <c r="P20" s="101"/>
      <c r="Q20" s="89"/>
      <c r="R20" s="115" t="s">
        <v>13</v>
      </c>
      <c r="S20" s="52"/>
      <c r="T20" s="1"/>
      <c r="U20" s="94">
        <f t="shared" si="7"/>
        <v>0.15840000000000001</v>
      </c>
      <c r="V20" s="91">
        <f t="shared" si="8"/>
        <v>0.16</v>
      </c>
    </row>
    <row r="21" spans="1:22" x14ac:dyDescent="0.25">
      <c r="A21" s="128">
        <v>42081</v>
      </c>
      <c r="B21" s="193">
        <v>21.425999999999998</v>
      </c>
      <c r="C21" s="173">
        <v>21.524999999999999</v>
      </c>
      <c r="D21" s="38">
        <f t="shared" si="0"/>
        <v>21.475999999999999</v>
      </c>
      <c r="E21" s="39">
        <v>745.91</v>
      </c>
      <c r="F21" s="47">
        <f t="shared" si="1"/>
        <v>0.1601916316</v>
      </c>
      <c r="G21" s="35"/>
      <c r="H21" s="56">
        <f t="shared" si="9"/>
        <v>0.15939999999999999</v>
      </c>
      <c r="I21" s="37">
        <f t="shared" si="10"/>
        <v>0.157</v>
      </c>
      <c r="J21" s="41" t="str">
        <f t="shared" si="3"/>
        <v/>
      </c>
      <c r="K21" s="37"/>
      <c r="L21" s="55">
        <f t="shared" si="4"/>
        <v>0.161</v>
      </c>
      <c r="M21" s="37">
        <f t="shared" si="5"/>
        <v>0.16339999999999999</v>
      </c>
      <c r="N21" s="41" t="str">
        <f t="shared" si="6"/>
        <v/>
      </c>
      <c r="O21" s="1"/>
      <c r="P21" s="54"/>
      <c r="Q21" s="38"/>
      <c r="R21" s="116" t="s">
        <v>13</v>
      </c>
      <c r="S21" s="52"/>
      <c r="T21" s="1"/>
      <c r="U21" s="56">
        <f t="shared" si="7"/>
        <v>0.15939999999999999</v>
      </c>
      <c r="V21" s="47">
        <f t="shared" si="8"/>
        <v>0.161</v>
      </c>
    </row>
    <row r="22" spans="1:22" x14ac:dyDescent="0.25">
      <c r="A22" s="86">
        <v>42080</v>
      </c>
      <c r="B22" s="192">
        <v>21.657</v>
      </c>
      <c r="C22" s="172">
        <v>21.375</v>
      </c>
      <c r="D22" s="89">
        <f t="shared" si="0"/>
        <v>21.515999999999998</v>
      </c>
      <c r="E22" s="92">
        <v>746.14</v>
      </c>
      <c r="F22" s="91">
        <f t="shared" si="1"/>
        <v>0.16053948239999999</v>
      </c>
      <c r="G22" s="35"/>
      <c r="H22" s="94">
        <f t="shared" si="9"/>
        <v>0.15970000000000001</v>
      </c>
      <c r="I22" s="95">
        <f t="shared" si="10"/>
        <v>0.1573</v>
      </c>
      <c r="J22" s="97" t="str">
        <f t="shared" si="3"/>
        <v/>
      </c>
      <c r="K22" s="37"/>
      <c r="L22" s="98">
        <f t="shared" si="4"/>
        <v>0.1613</v>
      </c>
      <c r="M22" s="95">
        <f t="shared" si="5"/>
        <v>0.16370000000000001</v>
      </c>
      <c r="N22" s="97" t="str">
        <f t="shared" si="6"/>
        <v/>
      </c>
      <c r="O22" s="35"/>
      <c r="P22" s="101"/>
      <c r="Q22" s="89"/>
      <c r="R22" s="115" t="s">
        <v>13</v>
      </c>
      <c r="S22" s="52"/>
      <c r="T22" s="1"/>
      <c r="U22" s="94">
        <f t="shared" si="7"/>
        <v>0.15970000000000001</v>
      </c>
      <c r="V22" s="91">
        <f t="shared" si="8"/>
        <v>0.1613</v>
      </c>
    </row>
    <row r="23" spans="1:22" x14ac:dyDescent="0.25">
      <c r="A23" s="128">
        <v>42079</v>
      </c>
      <c r="B23" s="193">
        <v>21.791</v>
      </c>
      <c r="C23" s="173">
        <v>21.35</v>
      </c>
      <c r="D23" s="38">
        <f t="shared" si="0"/>
        <v>21.571000000000002</v>
      </c>
      <c r="E23" s="39">
        <v>746.59</v>
      </c>
      <c r="F23" s="47">
        <f t="shared" si="1"/>
        <v>0.16104692890000002</v>
      </c>
      <c r="G23" s="35"/>
      <c r="H23" s="56">
        <f t="shared" si="9"/>
        <v>0.16020000000000001</v>
      </c>
      <c r="I23" s="37">
        <f t="shared" si="10"/>
        <v>0.1578</v>
      </c>
      <c r="J23" s="41" t="str">
        <f t="shared" si="3"/>
        <v/>
      </c>
      <c r="K23" s="37"/>
      <c r="L23" s="55">
        <f t="shared" si="4"/>
        <v>0.16189999999999999</v>
      </c>
      <c r="M23" s="37">
        <f t="shared" si="5"/>
        <v>0.1643</v>
      </c>
      <c r="N23" s="41" t="str">
        <f t="shared" si="6"/>
        <v/>
      </c>
      <c r="O23" s="1"/>
      <c r="P23" s="54"/>
      <c r="Q23" s="38"/>
      <c r="R23" s="116" t="s">
        <v>13</v>
      </c>
      <c r="S23" s="52"/>
      <c r="T23" s="1"/>
      <c r="U23" s="56">
        <f t="shared" si="7"/>
        <v>0.16020000000000001</v>
      </c>
      <c r="V23" s="47">
        <f t="shared" si="8"/>
        <v>0.16189999999999999</v>
      </c>
    </row>
    <row r="24" spans="1:22" x14ac:dyDescent="0.25">
      <c r="A24" s="86">
        <v>42078</v>
      </c>
      <c r="B24" s="192">
        <v>21.704000000000001</v>
      </c>
      <c r="C24" s="172">
        <v>21.024999999999999</v>
      </c>
      <c r="D24" s="89">
        <f t="shared" si="0"/>
        <v>21.364999999999998</v>
      </c>
      <c r="E24" s="92">
        <f>E25</f>
        <v>745.95</v>
      </c>
      <c r="F24" s="91">
        <f t="shared" si="1"/>
        <v>0.1593722175</v>
      </c>
      <c r="G24" s="35"/>
      <c r="H24" s="94">
        <f t="shared" si="9"/>
        <v>0.15859999999999999</v>
      </c>
      <c r="I24" s="95">
        <f t="shared" si="10"/>
        <v>0.15620000000000001</v>
      </c>
      <c r="J24" s="97" t="str">
        <f t="shared" si="3"/>
        <v/>
      </c>
      <c r="K24" s="37"/>
      <c r="L24" s="98">
        <f t="shared" si="4"/>
        <v>0.16020000000000001</v>
      </c>
      <c r="M24" s="95">
        <f t="shared" si="5"/>
        <v>0.16259999999999999</v>
      </c>
      <c r="N24" s="97" t="str">
        <f t="shared" si="6"/>
        <v/>
      </c>
      <c r="O24" s="35"/>
      <c r="P24" s="101"/>
      <c r="Q24" s="89"/>
      <c r="R24" s="115" t="s">
        <v>13</v>
      </c>
      <c r="S24" s="52"/>
      <c r="T24" s="1"/>
      <c r="U24" s="94">
        <f t="shared" si="7"/>
        <v>0.15859999999999999</v>
      </c>
      <c r="V24" s="91">
        <f t="shared" si="8"/>
        <v>0.16020000000000001</v>
      </c>
    </row>
    <row r="25" spans="1:22" x14ac:dyDescent="0.25">
      <c r="A25" s="128">
        <v>42077</v>
      </c>
      <c r="B25" s="193">
        <v>21.704999999999998</v>
      </c>
      <c r="C25" s="173">
        <v>21.738</v>
      </c>
      <c r="D25" s="38">
        <f t="shared" si="0"/>
        <v>21.722000000000001</v>
      </c>
      <c r="E25" s="39">
        <f>E26</f>
        <v>745.95</v>
      </c>
      <c r="F25" s="47">
        <f t="shared" si="1"/>
        <v>0.16203525900000001</v>
      </c>
      <c r="G25" s="35"/>
      <c r="H25" s="56">
        <f t="shared" si="9"/>
        <v>0.16120000000000001</v>
      </c>
      <c r="I25" s="37">
        <f t="shared" si="10"/>
        <v>0.1588</v>
      </c>
      <c r="J25" s="41" t="str">
        <f t="shared" si="3"/>
        <v/>
      </c>
      <c r="K25" s="37"/>
      <c r="L25" s="55">
        <f t="shared" si="4"/>
        <v>0.1628</v>
      </c>
      <c r="M25" s="37">
        <f t="shared" si="5"/>
        <v>0.1653</v>
      </c>
      <c r="N25" s="41" t="str">
        <f t="shared" si="6"/>
        <v/>
      </c>
      <c r="O25" s="1"/>
      <c r="P25" s="54"/>
      <c r="Q25" s="38"/>
      <c r="R25" s="116" t="s">
        <v>13</v>
      </c>
      <c r="S25" s="52"/>
      <c r="T25" s="1"/>
      <c r="U25" s="56">
        <f t="shared" si="7"/>
        <v>0.16120000000000001</v>
      </c>
      <c r="V25" s="47">
        <f t="shared" si="8"/>
        <v>0.1628</v>
      </c>
    </row>
    <row r="26" spans="1:22" x14ac:dyDescent="0.25">
      <c r="A26" s="86">
        <v>42076</v>
      </c>
      <c r="B26" s="192">
        <v>22.244</v>
      </c>
      <c r="C26" s="172">
        <v>22.75</v>
      </c>
      <c r="D26" s="89">
        <f t="shared" si="0"/>
        <v>22.497</v>
      </c>
      <c r="E26" s="92">
        <v>745.95</v>
      </c>
      <c r="F26" s="91">
        <f t="shared" si="1"/>
        <v>0.16781637150000003</v>
      </c>
      <c r="G26" s="35"/>
      <c r="H26" s="94">
        <f t="shared" si="9"/>
        <v>0.16700000000000001</v>
      </c>
      <c r="I26" s="95">
        <f t="shared" si="10"/>
        <v>0.16450000000000001</v>
      </c>
      <c r="J26" s="97" t="str">
        <f t="shared" si="3"/>
        <v/>
      </c>
      <c r="K26" s="37"/>
      <c r="L26" s="98">
        <f t="shared" si="4"/>
        <v>0.16869999999999999</v>
      </c>
      <c r="M26" s="95">
        <f t="shared" si="5"/>
        <v>0.17119999999999999</v>
      </c>
      <c r="N26" s="97" t="str">
        <f t="shared" si="6"/>
        <v/>
      </c>
      <c r="O26" s="35"/>
      <c r="P26" s="101"/>
      <c r="Q26" s="89"/>
      <c r="R26" s="115" t="s">
        <v>13</v>
      </c>
      <c r="S26" s="52"/>
      <c r="T26" s="1"/>
      <c r="U26" s="94">
        <f t="shared" si="7"/>
        <v>0.16700000000000001</v>
      </c>
      <c r="V26" s="91">
        <f t="shared" si="8"/>
        <v>0.16869999999999999</v>
      </c>
    </row>
    <row r="27" spans="1:22" x14ac:dyDescent="0.25">
      <c r="A27" s="128">
        <v>42075</v>
      </c>
      <c r="B27" s="193">
        <v>21.823</v>
      </c>
      <c r="C27" s="173">
        <v>21.638000000000002</v>
      </c>
      <c r="D27" s="38">
        <f t="shared" si="0"/>
        <v>21.731000000000002</v>
      </c>
      <c r="E27" s="39">
        <v>745.75</v>
      </c>
      <c r="F27" s="47">
        <f t="shared" si="1"/>
        <v>0.1620589325</v>
      </c>
      <c r="G27" s="35"/>
      <c r="H27" s="56">
        <f t="shared" si="9"/>
        <v>0.16120000000000001</v>
      </c>
      <c r="I27" s="37">
        <f t="shared" si="10"/>
        <v>0.1588</v>
      </c>
      <c r="J27" s="41" t="str">
        <f t="shared" si="3"/>
        <v/>
      </c>
      <c r="K27" s="37"/>
      <c r="L27" s="55">
        <f t="shared" si="4"/>
        <v>0.16289999999999999</v>
      </c>
      <c r="M27" s="37">
        <f t="shared" si="5"/>
        <v>0.1653</v>
      </c>
      <c r="N27" s="41" t="str">
        <f t="shared" si="6"/>
        <v/>
      </c>
      <c r="O27" s="1"/>
      <c r="P27" s="54"/>
      <c r="Q27" s="38"/>
      <c r="R27" s="116" t="s">
        <v>13</v>
      </c>
      <c r="S27" s="52"/>
      <c r="T27" s="1"/>
      <c r="U27" s="56">
        <f t="shared" si="7"/>
        <v>0.16120000000000001</v>
      </c>
      <c r="V27" s="47">
        <f t="shared" si="8"/>
        <v>0.16289999999999999</v>
      </c>
    </row>
    <row r="28" spans="1:22" x14ac:dyDescent="0.25">
      <c r="A28" s="86">
        <v>42074</v>
      </c>
      <c r="B28" s="192">
        <v>21.335000000000001</v>
      </c>
      <c r="C28" s="172">
        <v>23.5</v>
      </c>
      <c r="D28" s="89">
        <f t="shared" si="0"/>
        <v>22.417999999999999</v>
      </c>
      <c r="E28" s="92">
        <v>745.91</v>
      </c>
      <c r="F28" s="91">
        <f t="shared" si="1"/>
        <v>0.16721810379999999</v>
      </c>
      <c r="G28" s="35"/>
      <c r="H28" s="94">
        <f t="shared" si="9"/>
        <v>0.16639999999999999</v>
      </c>
      <c r="I28" s="95">
        <f t="shared" si="10"/>
        <v>0.16389999999999999</v>
      </c>
      <c r="J28" s="97" t="str">
        <f t="shared" si="3"/>
        <v/>
      </c>
      <c r="K28" s="37"/>
      <c r="L28" s="98">
        <f t="shared" si="4"/>
        <v>0.1681</v>
      </c>
      <c r="M28" s="95">
        <f t="shared" si="5"/>
        <v>0.1706</v>
      </c>
      <c r="N28" s="97" t="str">
        <f t="shared" si="6"/>
        <v/>
      </c>
      <c r="O28" s="35"/>
      <c r="P28" s="101"/>
      <c r="Q28" s="89"/>
      <c r="R28" s="115" t="s">
        <v>13</v>
      </c>
      <c r="S28" s="52"/>
      <c r="T28" s="1"/>
      <c r="U28" s="94">
        <f t="shared" si="7"/>
        <v>0.16639999999999999</v>
      </c>
      <c r="V28" s="91">
        <f t="shared" si="8"/>
        <v>0.1681</v>
      </c>
    </row>
    <row r="29" spans="1:22" x14ac:dyDescent="0.25">
      <c r="A29" s="128">
        <v>42073</v>
      </c>
      <c r="B29" s="193">
        <v>21.648</v>
      </c>
      <c r="C29" s="173">
        <v>22.5</v>
      </c>
      <c r="D29" s="38">
        <f t="shared" si="0"/>
        <v>22.074000000000002</v>
      </c>
      <c r="E29" s="39">
        <v>745.16</v>
      </c>
      <c r="F29" s="47">
        <f t="shared" si="1"/>
        <v>0.16448661840000001</v>
      </c>
      <c r="G29" s="35"/>
      <c r="H29" s="56">
        <f t="shared" si="9"/>
        <v>0.16370000000000001</v>
      </c>
      <c r="I29" s="37">
        <f t="shared" si="10"/>
        <v>0.16120000000000001</v>
      </c>
      <c r="J29" s="41" t="str">
        <f t="shared" si="3"/>
        <v/>
      </c>
      <c r="K29" s="37"/>
      <c r="L29" s="55">
        <f t="shared" si="4"/>
        <v>0.1653</v>
      </c>
      <c r="M29" s="37">
        <f t="shared" si="5"/>
        <v>0.1678</v>
      </c>
      <c r="N29" s="41" t="str">
        <f t="shared" si="6"/>
        <v/>
      </c>
      <c r="O29" s="1"/>
      <c r="P29" s="54"/>
      <c r="Q29" s="38"/>
      <c r="R29" s="116" t="s">
        <v>13</v>
      </c>
      <c r="S29" s="52"/>
      <c r="T29" s="1"/>
      <c r="U29" s="56">
        <f t="shared" si="7"/>
        <v>0.16370000000000001</v>
      </c>
      <c r="V29" s="47">
        <f t="shared" si="8"/>
        <v>0.1653</v>
      </c>
    </row>
    <row r="30" spans="1:22" x14ac:dyDescent="0.25">
      <c r="A30" s="86">
        <v>42072</v>
      </c>
      <c r="B30" s="192">
        <v>21.218</v>
      </c>
      <c r="C30" s="172">
        <v>21.187999999999999</v>
      </c>
      <c r="D30" s="89">
        <f t="shared" si="0"/>
        <v>21.202999999999999</v>
      </c>
      <c r="E30" s="92">
        <v>745.04</v>
      </c>
      <c r="F30" s="91">
        <f t="shared" si="1"/>
        <v>0.15797083119999999</v>
      </c>
      <c r="G30" s="35"/>
      <c r="H30" s="94">
        <f t="shared" si="9"/>
        <v>0.15720000000000001</v>
      </c>
      <c r="I30" s="95">
        <f t="shared" si="10"/>
        <v>0.15479999999999999</v>
      </c>
      <c r="J30" s="97" t="str">
        <f t="shared" si="3"/>
        <v/>
      </c>
      <c r="K30" s="37"/>
      <c r="L30" s="98">
        <f t="shared" si="4"/>
        <v>0.1588</v>
      </c>
      <c r="M30" s="95">
        <f t="shared" si="5"/>
        <v>0.16109999999999999</v>
      </c>
      <c r="N30" s="97" t="str">
        <f t="shared" si="6"/>
        <v/>
      </c>
      <c r="O30" s="35"/>
      <c r="P30" s="101"/>
      <c r="Q30" s="89"/>
      <c r="R30" s="115" t="s">
        <v>13</v>
      </c>
      <c r="S30" s="52"/>
      <c r="T30" s="1"/>
      <c r="U30" s="94">
        <f t="shared" si="7"/>
        <v>0.15720000000000001</v>
      </c>
      <c r="V30" s="91">
        <f t="shared" si="8"/>
        <v>0.1588</v>
      </c>
    </row>
    <row r="31" spans="1:22" x14ac:dyDescent="0.25">
      <c r="A31" s="128">
        <v>42071</v>
      </c>
      <c r="B31" s="193">
        <v>20.95</v>
      </c>
      <c r="C31" s="173">
        <v>21.437999999999999</v>
      </c>
      <c r="D31" s="38">
        <f t="shared" si="0"/>
        <v>21.193999999999999</v>
      </c>
      <c r="E31" s="39">
        <f>E32</f>
        <v>745.14</v>
      </c>
      <c r="F31" s="47">
        <f t="shared" si="1"/>
        <v>0.15792497159999999</v>
      </c>
      <c r="G31" s="35"/>
      <c r="H31" s="56">
        <f t="shared" si="9"/>
        <v>0.15709999999999999</v>
      </c>
      <c r="I31" s="37">
        <f t="shared" si="10"/>
        <v>0.15479999999999999</v>
      </c>
      <c r="J31" s="41" t="str">
        <f t="shared" si="3"/>
        <v/>
      </c>
      <c r="K31" s="37"/>
      <c r="L31" s="55">
        <f t="shared" si="4"/>
        <v>0.15870000000000001</v>
      </c>
      <c r="M31" s="37">
        <f t="shared" si="5"/>
        <v>0.16109999999999999</v>
      </c>
      <c r="N31" s="41" t="str">
        <f t="shared" si="6"/>
        <v/>
      </c>
      <c r="O31" s="1"/>
      <c r="P31" s="54"/>
      <c r="Q31" s="38"/>
      <c r="R31" s="116" t="s">
        <v>13</v>
      </c>
      <c r="S31" s="52"/>
      <c r="T31" s="1"/>
      <c r="U31" s="56">
        <f t="shared" si="7"/>
        <v>0.15709999999999999</v>
      </c>
      <c r="V31" s="47">
        <f t="shared" si="8"/>
        <v>0.15870000000000001</v>
      </c>
    </row>
    <row r="32" spans="1:22" x14ac:dyDescent="0.25">
      <c r="A32" s="86">
        <v>42070</v>
      </c>
      <c r="B32" s="192">
        <v>20.95</v>
      </c>
      <c r="C32" s="172">
        <v>20.791</v>
      </c>
      <c r="D32" s="89">
        <f t="shared" si="0"/>
        <v>20.870999999999999</v>
      </c>
      <c r="E32" s="92">
        <f>E33</f>
        <v>745.14</v>
      </c>
      <c r="F32" s="91">
        <f t="shared" si="1"/>
        <v>0.15551816939999999</v>
      </c>
      <c r="G32" s="35"/>
      <c r="H32" s="94">
        <f t="shared" si="9"/>
        <v>0.1547</v>
      </c>
      <c r="I32" s="95">
        <f t="shared" si="10"/>
        <v>0.15240000000000001</v>
      </c>
      <c r="J32" s="97" t="str">
        <f t="shared" si="3"/>
        <v/>
      </c>
      <c r="K32" s="37"/>
      <c r="L32" s="98">
        <f t="shared" si="4"/>
        <v>0.15629999999999999</v>
      </c>
      <c r="M32" s="95">
        <f t="shared" si="5"/>
        <v>0.15859999999999999</v>
      </c>
      <c r="N32" s="97" t="str">
        <f t="shared" si="6"/>
        <v/>
      </c>
      <c r="O32" s="35"/>
      <c r="P32" s="101"/>
      <c r="Q32" s="89"/>
      <c r="R32" s="115" t="s">
        <v>13</v>
      </c>
      <c r="S32" s="52"/>
      <c r="T32" s="1"/>
      <c r="U32" s="94">
        <f t="shared" si="7"/>
        <v>0.1547</v>
      </c>
      <c r="V32" s="91">
        <f t="shared" si="8"/>
        <v>0.15629999999999999</v>
      </c>
    </row>
    <row r="33" spans="1:22" x14ac:dyDescent="0.25">
      <c r="A33" s="128">
        <v>42069</v>
      </c>
      <c r="B33" s="193">
        <v>22.472999999999999</v>
      </c>
      <c r="C33" s="173">
        <v>20.791</v>
      </c>
      <c r="D33" s="38">
        <f t="shared" si="0"/>
        <v>21.632000000000001</v>
      </c>
      <c r="E33" s="39">
        <v>745.14</v>
      </c>
      <c r="F33" s="47">
        <f t="shared" si="1"/>
        <v>0.16118868480000001</v>
      </c>
      <c r="G33" s="35"/>
      <c r="H33" s="56">
        <f t="shared" si="9"/>
        <v>0.16039999999999999</v>
      </c>
      <c r="I33" s="37">
        <f t="shared" si="10"/>
        <v>0.158</v>
      </c>
      <c r="J33" s="41"/>
      <c r="K33" s="37"/>
      <c r="L33" s="55">
        <f t="shared" si="4"/>
        <v>0.16200000000000001</v>
      </c>
      <c r="M33" s="37">
        <f t="shared" si="5"/>
        <v>0.16439999999999999</v>
      </c>
      <c r="N33" s="41"/>
      <c r="O33" s="35"/>
      <c r="P33" s="54"/>
      <c r="Q33" s="38"/>
      <c r="R33" s="116" t="s">
        <v>13</v>
      </c>
      <c r="S33" s="52"/>
      <c r="T33" s="1"/>
      <c r="U33" s="56">
        <f t="shared" si="7"/>
        <v>0.16039999999999999</v>
      </c>
      <c r="V33" s="47">
        <f t="shared" si="8"/>
        <v>0.16200000000000001</v>
      </c>
    </row>
    <row r="34" spans="1:22" x14ac:dyDescent="0.25">
      <c r="A34" s="86">
        <v>42068</v>
      </c>
      <c r="B34" s="192">
        <v>22.692</v>
      </c>
      <c r="C34" s="172">
        <v>22.95</v>
      </c>
      <c r="D34" s="89">
        <f t="shared" si="0"/>
        <v>22.821000000000002</v>
      </c>
      <c r="E34" s="92">
        <v>745.42</v>
      </c>
      <c r="F34" s="91">
        <f t="shared" si="1"/>
        <v>0.17011229820000001</v>
      </c>
      <c r="G34" s="35"/>
      <c r="H34" s="94">
        <f t="shared" si="9"/>
        <v>0.16930000000000001</v>
      </c>
      <c r="I34" s="95">
        <f t="shared" si="10"/>
        <v>0.16669999999999999</v>
      </c>
      <c r="J34" s="97"/>
      <c r="K34" s="37"/>
      <c r="L34" s="98">
        <f t="shared" si="4"/>
        <v>0.17100000000000001</v>
      </c>
      <c r="M34" s="95">
        <f t="shared" si="5"/>
        <v>0.17349999999999999</v>
      </c>
      <c r="N34" s="97"/>
      <c r="O34" s="35"/>
      <c r="P34" s="101"/>
      <c r="Q34" s="89"/>
      <c r="R34" s="115" t="s">
        <v>13</v>
      </c>
      <c r="S34" s="52"/>
      <c r="T34" s="1"/>
      <c r="U34" s="94">
        <f t="shared" si="7"/>
        <v>0.16930000000000001</v>
      </c>
      <c r="V34" s="91">
        <f t="shared" si="8"/>
        <v>0.17100000000000001</v>
      </c>
    </row>
    <row r="35" spans="1:22" x14ac:dyDescent="0.25">
      <c r="A35" s="128">
        <v>42067</v>
      </c>
      <c r="B35" s="193">
        <v>22.683</v>
      </c>
      <c r="C35" s="173">
        <v>22.2</v>
      </c>
      <c r="D35" s="38">
        <f t="shared" si="0"/>
        <v>22.442</v>
      </c>
      <c r="E35" s="39">
        <v>745.75</v>
      </c>
      <c r="F35" s="47">
        <f t="shared" si="1"/>
        <v>0.16736121500000001</v>
      </c>
      <c r="G35" s="35"/>
      <c r="H35" s="56">
        <f t="shared" si="9"/>
        <v>0.16650000000000001</v>
      </c>
      <c r="I35" s="37">
        <f t="shared" si="10"/>
        <v>0.16400000000000001</v>
      </c>
      <c r="J35" s="41"/>
      <c r="K35" s="37"/>
      <c r="L35" s="55">
        <f t="shared" si="4"/>
        <v>0.16819999999999999</v>
      </c>
      <c r="M35" s="37">
        <f t="shared" si="5"/>
        <v>0.17069999999999999</v>
      </c>
      <c r="N35" s="41"/>
      <c r="O35" s="35"/>
      <c r="P35" s="54"/>
      <c r="Q35" s="38"/>
      <c r="R35" s="116" t="s">
        <v>13</v>
      </c>
      <c r="S35" s="52"/>
      <c r="T35" s="1"/>
      <c r="U35" s="56">
        <f t="shared" si="7"/>
        <v>0.16650000000000001</v>
      </c>
      <c r="V35" s="47">
        <f t="shared" si="8"/>
        <v>0.16819999999999999</v>
      </c>
    </row>
    <row r="36" spans="1:22" x14ac:dyDescent="0.25">
      <c r="A36" s="86">
        <v>42066</v>
      </c>
      <c r="B36" s="192">
        <v>23.134</v>
      </c>
      <c r="C36" s="172">
        <v>23.324999999999999</v>
      </c>
      <c r="D36" s="89">
        <f t="shared" si="0"/>
        <v>23.23</v>
      </c>
      <c r="E36" s="92">
        <v>745.33</v>
      </c>
      <c r="F36" s="91">
        <f t="shared" si="1"/>
        <v>0.17314015900000002</v>
      </c>
      <c r="G36" s="35"/>
      <c r="H36" s="94">
        <f t="shared" si="9"/>
        <v>0.17230000000000001</v>
      </c>
      <c r="I36" s="95">
        <f t="shared" si="10"/>
        <v>0.16969999999999999</v>
      </c>
      <c r="J36" s="97" t="str">
        <f>IF(ISNUMBER(P36),ROUND(ROUND(P36,3)*(E36/100000),4),"")</f>
        <v/>
      </c>
      <c r="K36" s="37"/>
      <c r="L36" s="98">
        <f t="shared" si="4"/>
        <v>0.17399999999999999</v>
      </c>
      <c r="M36" s="95">
        <f t="shared" si="5"/>
        <v>0.17660000000000001</v>
      </c>
      <c r="N36" s="97" t="str">
        <f>IF(ISNUMBER(Q36),ROUND(ROUND(Q36,3)*(E36/100000),4),"")</f>
        <v/>
      </c>
      <c r="O36" s="1"/>
      <c r="P36" s="101"/>
      <c r="Q36" s="89"/>
      <c r="R36" s="115" t="s">
        <v>13</v>
      </c>
      <c r="S36" s="52"/>
      <c r="T36" s="1"/>
      <c r="U36" s="94">
        <f t="shared" si="7"/>
        <v>0.17230000000000001</v>
      </c>
      <c r="V36" s="91">
        <f t="shared" si="8"/>
        <v>0.17399999999999999</v>
      </c>
    </row>
    <row r="37" spans="1:22" x14ac:dyDescent="0.25">
      <c r="A37" s="128">
        <v>42065</v>
      </c>
      <c r="B37" s="193">
        <v>23.597999999999999</v>
      </c>
      <c r="C37" s="173">
        <v>23.3</v>
      </c>
      <c r="D37" s="38">
        <f t="shared" si="0"/>
        <v>23.449000000000002</v>
      </c>
      <c r="E37" s="39">
        <v>746.33</v>
      </c>
      <c r="F37" s="47">
        <f t="shared" si="1"/>
        <v>0.17500692170000001</v>
      </c>
      <c r="G37" s="35"/>
      <c r="H37" s="56">
        <f t="shared" si="9"/>
        <v>0.1741</v>
      </c>
      <c r="I37" s="37">
        <f t="shared" si="10"/>
        <v>0.17150000000000001</v>
      </c>
      <c r="J37" s="41" t="str">
        <f>IF(ISNUMBER(P37),ROUND(ROUND(P37,3)*(E37/100000),4),"")</f>
        <v/>
      </c>
      <c r="K37" s="37"/>
      <c r="L37" s="55">
        <f t="shared" si="4"/>
        <v>0.1759</v>
      </c>
      <c r="M37" s="37">
        <f t="shared" si="5"/>
        <v>0.17849999999999999</v>
      </c>
      <c r="N37" s="41" t="str">
        <f>IF(ISNUMBER(Q37),ROUND(ROUND(Q37,3)*(E37/100000),4),"")</f>
        <v/>
      </c>
      <c r="O37" s="35"/>
      <c r="P37" s="54"/>
      <c r="Q37" s="38"/>
      <c r="R37" s="116" t="s">
        <v>13</v>
      </c>
      <c r="S37" s="52"/>
      <c r="T37" s="1"/>
      <c r="U37" s="56">
        <f t="shared" si="7"/>
        <v>0.1741</v>
      </c>
      <c r="V37" s="47">
        <f t="shared" si="8"/>
        <v>0.1759</v>
      </c>
    </row>
    <row r="38" spans="1:22" ht="15.75" thickBot="1" x14ac:dyDescent="0.3">
      <c r="A38" s="131">
        <v>42064</v>
      </c>
      <c r="B38" s="194">
        <v>23.687999999999999</v>
      </c>
      <c r="C38" s="189">
        <v>23.707999999999998</v>
      </c>
      <c r="D38" s="134">
        <f t="shared" si="0"/>
        <v>23.698</v>
      </c>
      <c r="E38" s="135">
        <v>746.6</v>
      </c>
      <c r="F38" s="136">
        <f t="shared" si="1"/>
        <v>0.176929268</v>
      </c>
      <c r="G38" s="35"/>
      <c r="H38" s="140">
        <f t="shared" si="9"/>
        <v>0.17599999999999999</v>
      </c>
      <c r="I38" s="141">
        <f t="shared" si="10"/>
        <v>0.1734</v>
      </c>
      <c r="J38" s="142" t="str">
        <f>IF(ISNUMBER(P38),ROUND(ROUND(P38,3)*(E38/100000),4),"")</f>
        <v/>
      </c>
      <c r="K38" s="37"/>
      <c r="L38" s="145">
        <f t="shared" si="4"/>
        <v>0.17780000000000001</v>
      </c>
      <c r="M38" s="141">
        <f t="shared" si="5"/>
        <v>0.18049999999999999</v>
      </c>
      <c r="N38" s="142" t="str">
        <f>IF(ISNUMBER(Q38),ROUND(ROUND(Q38,3)*(E38/100000),4),"")</f>
        <v/>
      </c>
      <c r="O38" s="1"/>
      <c r="P38" s="190"/>
      <c r="Q38" s="134"/>
      <c r="R38" s="149" t="s">
        <v>13</v>
      </c>
      <c r="S38" s="52"/>
      <c r="T38" s="1"/>
      <c r="U38" s="140">
        <f t="shared" si="7"/>
        <v>0.17599999999999999</v>
      </c>
      <c r="V38" s="136">
        <f t="shared" si="8"/>
        <v>0.17780000000000001</v>
      </c>
    </row>
    <row r="39" spans="1:22" x14ac:dyDescent="0.25">
      <c r="A39" s="65" t="s">
        <v>5</v>
      </c>
      <c r="B39" s="39"/>
      <c r="C39" s="39"/>
      <c r="D39" s="37"/>
      <c r="E39" s="39"/>
      <c r="F39" s="37">
        <f>ROUND(SUM(F8:F38)/31,4)</f>
        <v>0.16309999999999999</v>
      </c>
      <c r="G39" s="35"/>
      <c r="H39" s="50"/>
      <c r="I39" s="38"/>
      <c r="J39" s="36"/>
      <c r="K39" s="38"/>
      <c r="L39" s="38"/>
      <c r="M39" s="38"/>
      <c r="N39" s="36"/>
      <c r="O39" s="1"/>
      <c r="P39" s="36"/>
      <c r="Q39" s="36"/>
      <c r="R39" s="35"/>
      <c r="S39" s="35"/>
      <c r="T39" s="1"/>
    </row>
  </sheetData>
  <mergeCells count="4">
    <mergeCell ref="H6:J6"/>
    <mergeCell ref="L6:N6"/>
    <mergeCell ref="P6:Q6"/>
    <mergeCell ref="U6:V6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A2" sqref="A2:F3"/>
    </sheetView>
  </sheetViews>
  <sheetFormatPr defaultRowHeight="15" x14ac:dyDescent="0.25"/>
  <cols>
    <col min="1" max="1" width="16.140625" customWidth="1"/>
    <col min="2" max="2" width="10.42578125" customWidth="1"/>
    <col min="3" max="3" width="10.28515625" customWidth="1"/>
    <col min="4" max="4" width="10.85546875" customWidth="1"/>
    <col min="5" max="5" width="9.5703125" customWidth="1"/>
    <col min="6" max="6" width="11.85546875" customWidth="1"/>
    <col min="7" max="7" width="4.7109375" customWidth="1"/>
    <col min="8" max="8" width="12.140625" customWidth="1"/>
    <col min="9" max="9" width="12.7109375" customWidth="1"/>
    <col min="10" max="10" width="13.28515625" customWidth="1"/>
    <col min="11" max="11" width="4.42578125" customWidth="1"/>
    <col min="12" max="12" width="11" customWidth="1"/>
    <col min="13" max="13" width="12.7109375" customWidth="1"/>
    <col min="14" max="14" width="13.28515625" customWidth="1"/>
    <col min="15" max="15" width="5.5703125" customWidth="1"/>
    <col min="16" max="16" width="18.7109375" customWidth="1"/>
    <col min="17" max="17" width="17.7109375" customWidth="1"/>
    <col min="18" max="18" width="14" customWidth="1"/>
    <col min="19" max="19" width="5.28515625" style="1" customWidth="1"/>
    <col min="20" max="20" width="9.140625" style="1" hidden="1" customWidth="1"/>
    <col min="21" max="21" width="11.42578125" customWidth="1"/>
    <col min="22" max="22" width="13" customWidth="1"/>
  </cols>
  <sheetData>
    <row r="1" spans="1:22" x14ac:dyDescent="0.25">
      <c r="A1" s="34"/>
      <c r="B1" s="34"/>
      <c r="C1" s="34"/>
      <c r="D1" s="34"/>
      <c r="E1" s="34"/>
      <c r="F1" s="34"/>
      <c r="G1" s="35"/>
      <c r="H1" s="51"/>
      <c r="I1" s="34"/>
      <c r="J1" s="36"/>
      <c r="K1" s="34"/>
      <c r="L1" s="34"/>
      <c r="M1" s="34"/>
      <c r="N1" s="36"/>
      <c r="O1" s="1"/>
      <c r="P1" s="36"/>
      <c r="Q1" s="36"/>
      <c r="R1" s="35"/>
      <c r="S1" s="35"/>
    </row>
    <row r="2" spans="1:22" s="82" customFormat="1" ht="28.5" x14ac:dyDescent="0.45">
      <c r="A2" s="77" t="s">
        <v>25</v>
      </c>
      <c r="B2" s="78"/>
      <c r="C2" s="78"/>
      <c r="D2" s="78"/>
      <c r="E2" s="78"/>
      <c r="F2" s="79"/>
      <c r="G2" s="79"/>
      <c r="H2" s="78"/>
      <c r="I2" s="79"/>
      <c r="J2" s="80"/>
      <c r="K2" s="80"/>
      <c r="L2" s="79"/>
      <c r="M2" s="79"/>
      <c r="N2" s="81"/>
      <c r="O2" s="79"/>
      <c r="P2" s="81"/>
      <c r="Q2" s="81"/>
      <c r="R2" s="79"/>
      <c r="S2" s="79"/>
      <c r="T2" s="79"/>
    </row>
    <row r="3" spans="1:22" s="82" customFormat="1" ht="28.5" x14ac:dyDescent="0.45">
      <c r="A3" s="83" t="s">
        <v>39</v>
      </c>
      <c r="B3" s="78"/>
      <c r="C3" s="78"/>
      <c r="D3" s="78"/>
      <c r="E3" s="78"/>
      <c r="F3" s="79"/>
      <c r="G3" s="79"/>
      <c r="H3" s="78"/>
      <c r="I3" s="79"/>
      <c r="J3" s="81"/>
      <c r="K3" s="81"/>
      <c r="L3" s="79"/>
      <c r="M3" s="79"/>
      <c r="N3" s="81"/>
      <c r="O3" s="79"/>
      <c r="P3" s="81"/>
      <c r="Q3" s="81"/>
      <c r="R3" s="79"/>
      <c r="S3" s="79"/>
      <c r="T3" s="79"/>
    </row>
    <row r="4" spans="1:22" ht="15.75" thickBot="1" x14ac:dyDescent="0.3">
      <c r="A4" s="34"/>
      <c r="B4" s="34"/>
      <c r="C4" s="34"/>
      <c r="D4" s="34"/>
      <c r="E4" s="34"/>
      <c r="F4" s="34"/>
      <c r="G4" s="35"/>
      <c r="H4" s="35"/>
      <c r="I4" s="35"/>
      <c r="J4" s="36"/>
      <c r="K4" s="35"/>
      <c r="L4" s="35"/>
      <c r="M4" s="35"/>
      <c r="N4" s="36"/>
      <c r="O4" s="1"/>
      <c r="P4" s="36"/>
      <c r="Q4" s="36"/>
      <c r="R4" s="35"/>
      <c r="S4" s="35"/>
    </row>
    <row r="5" spans="1:22" ht="60.75" thickBot="1" x14ac:dyDescent="0.3">
      <c r="A5" s="33"/>
      <c r="B5" s="178" t="s">
        <v>1</v>
      </c>
      <c r="C5" s="179" t="s">
        <v>2</v>
      </c>
      <c r="D5" s="179" t="s">
        <v>6</v>
      </c>
      <c r="E5" s="179" t="s">
        <v>8</v>
      </c>
      <c r="F5" s="180" t="s">
        <v>6</v>
      </c>
      <c r="G5" s="43"/>
      <c r="H5" s="520" t="s">
        <v>20</v>
      </c>
      <c r="I5" s="521"/>
      <c r="J5" s="522"/>
      <c r="K5" s="45"/>
      <c r="L5" s="523" t="s">
        <v>27</v>
      </c>
      <c r="M5" s="524"/>
      <c r="N5" s="528"/>
      <c r="O5" s="1"/>
      <c r="P5" s="523" t="s">
        <v>17</v>
      </c>
      <c r="Q5" s="524"/>
      <c r="R5" s="181" t="s">
        <v>24</v>
      </c>
      <c r="S5" s="43"/>
      <c r="U5" s="527" t="s">
        <v>35</v>
      </c>
      <c r="V5" s="526"/>
    </row>
    <row r="6" spans="1:22" ht="60.75" thickBot="1" x14ac:dyDescent="0.3">
      <c r="A6" s="129" t="s">
        <v>12</v>
      </c>
      <c r="B6" s="103" t="s">
        <v>15</v>
      </c>
      <c r="C6" s="104" t="s">
        <v>3</v>
      </c>
      <c r="D6" s="105" t="s">
        <v>15</v>
      </c>
      <c r="E6" s="104" t="s">
        <v>4</v>
      </c>
      <c r="F6" s="106" t="s">
        <v>7</v>
      </c>
      <c r="G6" s="44"/>
      <c r="H6" s="107" t="s">
        <v>10</v>
      </c>
      <c r="I6" s="108" t="s">
        <v>16</v>
      </c>
      <c r="J6" s="109" t="s">
        <v>18</v>
      </c>
      <c r="K6" s="44"/>
      <c r="L6" s="110" t="s">
        <v>11</v>
      </c>
      <c r="M6" s="111" t="s">
        <v>33</v>
      </c>
      <c r="N6" s="112" t="s">
        <v>19</v>
      </c>
      <c r="O6" s="1"/>
      <c r="P6" s="120" t="s">
        <v>22</v>
      </c>
      <c r="Q6" s="121" t="s">
        <v>21</v>
      </c>
      <c r="R6" s="118" t="s">
        <v>23</v>
      </c>
      <c r="S6" s="43"/>
      <c r="U6" s="113" t="s">
        <v>29</v>
      </c>
      <c r="V6" s="114" t="s">
        <v>30</v>
      </c>
    </row>
    <row r="7" spans="1:22" x14ac:dyDescent="0.25">
      <c r="A7" s="130">
        <v>42063</v>
      </c>
      <c r="B7" s="191">
        <v>23.693000000000001</v>
      </c>
      <c r="C7" s="187">
        <v>23.863</v>
      </c>
      <c r="D7" s="61">
        <f t="shared" ref="D7:D34" si="0">ROUND((B7+C7)/2,3)</f>
        <v>23.777999999999999</v>
      </c>
      <c r="E7" s="73">
        <f>E8</f>
        <v>746.6</v>
      </c>
      <c r="F7" s="62">
        <f t="shared" ref="F7:F34" si="1">(D7*E7)/100000</f>
        <v>0.17752654800000001</v>
      </c>
      <c r="G7" s="35"/>
      <c r="H7" s="56">
        <f>ROUND(ROUND(D7*0.995,3)*(E7/100000),4)</f>
        <v>0.17660000000000001</v>
      </c>
      <c r="I7" s="37">
        <f t="shared" ref="I7:I11" si="2">ROUND(ROUND(D7*0.98,3)*(E7/100000),4)</f>
        <v>0.17399999999999999</v>
      </c>
      <c r="J7" s="76" t="str">
        <f>IF(ISNUMBER(P7),ROUND(ROUND(P7,3)*(E7/100000),4),"")</f>
        <v/>
      </c>
      <c r="K7" s="37"/>
      <c r="L7" s="55">
        <f t="shared" ref="L7:L34" si="3">ROUND(ROUND(D7*1.005,3)*(E7/100000),4)</f>
        <v>0.1784</v>
      </c>
      <c r="M7" s="37">
        <f t="shared" ref="M7:M34" si="4">ROUND(ROUND(D7*1.02,3)*(E7/100000),4)</f>
        <v>0.18110000000000001</v>
      </c>
      <c r="N7" s="41" t="str">
        <f>IF(ISNUMBER(Q7),ROUND(ROUND(Q7,3)*(E7/100000),4),"")</f>
        <v/>
      </c>
      <c r="O7" s="35"/>
      <c r="P7" s="75"/>
      <c r="Q7" s="74"/>
      <c r="R7" s="116" t="s">
        <v>13</v>
      </c>
      <c r="S7" s="52"/>
      <c r="U7" s="56">
        <f>IF(R7="Green zone",MIN(H7,J7),IF(T7="Upper",MIN(I7,J7),IF(T7="Lower",MIN(H7,J7))))</f>
        <v>0.17660000000000001</v>
      </c>
      <c r="V7" s="47">
        <f>IF(R7="Green zone",MAX(L7,N7),IF(T7="Upper",MAX(L7,N7),IF(T7="Lower",MAX(M7,N7))))</f>
        <v>0.1784</v>
      </c>
    </row>
    <row r="8" spans="1:22" x14ac:dyDescent="0.25">
      <c r="A8" s="86">
        <v>42062</v>
      </c>
      <c r="B8" s="192">
        <v>24.32</v>
      </c>
      <c r="C8" s="188">
        <v>23.312999999999999</v>
      </c>
      <c r="D8" s="89">
        <f t="shared" si="0"/>
        <v>23.817</v>
      </c>
      <c r="E8" s="92">
        <v>746.6</v>
      </c>
      <c r="F8" s="91">
        <f>(D8*E8)/100000</f>
        <v>0.17781772199999998</v>
      </c>
      <c r="G8" s="35"/>
      <c r="H8" s="94">
        <f>ROUND(ROUND(D8*0.995,3)*(E8/100000),4)</f>
        <v>0.1769</v>
      </c>
      <c r="I8" s="95">
        <f>ROUND(ROUND(D8*0.98,3)*(E8/100000),4)</f>
        <v>0.17430000000000001</v>
      </c>
      <c r="J8" s="96" t="str">
        <f t="shared" ref="J8:J34" si="5">IF(ISNUMBER(P8),ROUND(ROUND(P8,3)*(E8/100000),4),"")</f>
        <v/>
      </c>
      <c r="K8" s="37"/>
      <c r="L8" s="98">
        <f>ROUND(ROUND(D8*1.005,3)*(E8/100000),4)</f>
        <v>0.1787</v>
      </c>
      <c r="M8" s="95">
        <f>ROUND(ROUND(D8*1.02,3)*(E8/100000),4)</f>
        <v>0.18140000000000001</v>
      </c>
      <c r="N8" s="97" t="str">
        <f t="shared" ref="N8:N34" si="6">IF(ISNUMBER(Q8),ROUND(ROUND(Q8,3)*(E8/100000),4),"")</f>
        <v/>
      </c>
      <c r="O8" s="1"/>
      <c r="P8" s="99"/>
      <c r="Q8" s="100"/>
      <c r="R8" s="115" t="s">
        <v>13</v>
      </c>
      <c r="S8" s="52"/>
      <c r="U8" s="94">
        <f t="shared" ref="U8:U34" si="7">IF(R8="Green zone",MIN(H8,J8),IF(T8="Upper",MIN(I8,J8),IF(T8="Lower",MIN(H8,J8))))</f>
        <v>0.1769</v>
      </c>
      <c r="V8" s="91">
        <f t="shared" ref="V8:V34" si="8">IF(R8="Green zone",MAX(L8,N8),IF(T8="Upper",MAX(L8,N8),IF(T8="Lower",MAX(M8,N8))))</f>
        <v>0.1787</v>
      </c>
    </row>
    <row r="9" spans="1:22" x14ac:dyDescent="0.25">
      <c r="A9" s="66">
        <v>42061</v>
      </c>
      <c r="B9" s="193">
        <v>23.492999999999999</v>
      </c>
      <c r="C9" s="173">
        <v>24.25</v>
      </c>
      <c r="D9" s="38">
        <f t="shared" si="0"/>
        <v>23.872</v>
      </c>
      <c r="E9" s="39">
        <v>746.79</v>
      </c>
      <c r="F9" s="47">
        <f t="shared" si="1"/>
        <v>0.17827370879999999</v>
      </c>
      <c r="G9" s="35"/>
      <c r="H9" s="56">
        <f t="shared" ref="H9:H34" si="9">ROUND(ROUND(D9*0.995,3)*(E9/100000),4)</f>
        <v>0.1774</v>
      </c>
      <c r="I9" s="37">
        <f t="shared" si="2"/>
        <v>0.17469999999999999</v>
      </c>
      <c r="J9" s="41" t="str">
        <f t="shared" si="5"/>
        <v/>
      </c>
      <c r="K9" s="37"/>
      <c r="L9" s="55">
        <f t="shared" si="3"/>
        <v>0.1792</v>
      </c>
      <c r="M9" s="37">
        <f t="shared" si="4"/>
        <v>0.18179999999999999</v>
      </c>
      <c r="N9" s="41" t="str">
        <f t="shared" si="6"/>
        <v/>
      </c>
      <c r="O9" s="35"/>
      <c r="P9" s="54"/>
      <c r="Q9" s="38"/>
      <c r="R9" s="116" t="s">
        <v>13</v>
      </c>
      <c r="S9" s="52"/>
      <c r="U9" s="56">
        <f t="shared" si="7"/>
        <v>0.1774</v>
      </c>
      <c r="V9" s="47">
        <f t="shared" si="8"/>
        <v>0.1792</v>
      </c>
    </row>
    <row r="10" spans="1:22" x14ac:dyDescent="0.25">
      <c r="A10" s="86">
        <v>42060</v>
      </c>
      <c r="B10" s="192">
        <v>22.763999999999999</v>
      </c>
      <c r="C10" s="172">
        <v>23.338000000000001</v>
      </c>
      <c r="D10" s="89">
        <f t="shared" si="0"/>
        <v>23.050999999999998</v>
      </c>
      <c r="E10" s="92">
        <v>746.5</v>
      </c>
      <c r="F10" s="91">
        <f>(D10*E10)/100000</f>
        <v>0.17207571499999999</v>
      </c>
      <c r="G10" s="35"/>
      <c r="H10" s="94">
        <f>ROUND(ROUND(D10*0.995,3)*(E10/100000),4)</f>
        <v>0.17119999999999999</v>
      </c>
      <c r="I10" s="95">
        <f>ROUND(ROUND(D10*0.98,3)*(E10/100000),4)</f>
        <v>0.1686</v>
      </c>
      <c r="J10" s="97" t="str">
        <f t="shared" si="5"/>
        <v/>
      </c>
      <c r="K10" s="37"/>
      <c r="L10" s="98">
        <f>ROUND(ROUND(D10*1.005,3)*(E10/100000),4)</f>
        <v>0.1729</v>
      </c>
      <c r="M10" s="95">
        <f>ROUND(ROUND(D10*1.02,3)*(E10/100000),4)</f>
        <v>0.17549999999999999</v>
      </c>
      <c r="N10" s="97" t="str">
        <f t="shared" si="6"/>
        <v/>
      </c>
      <c r="O10" s="1"/>
      <c r="P10" s="101"/>
      <c r="Q10" s="89"/>
      <c r="R10" s="115" t="s">
        <v>13</v>
      </c>
      <c r="S10" s="52"/>
      <c r="U10" s="94">
        <f t="shared" si="7"/>
        <v>0.17119999999999999</v>
      </c>
      <c r="V10" s="91">
        <f t="shared" si="8"/>
        <v>0.1729</v>
      </c>
    </row>
    <row r="11" spans="1:22" x14ac:dyDescent="0.25">
      <c r="A11" s="66">
        <v>42059</v>
      </c>
      <c r="B11" s="193">
        <v>22.44</v>
      </c>
      <c r="C11" s="173">
        <v>22.533999999999999</v>
      </c>
      <c r="D11" s="38">
        <f t="shared" si="0"/>
        <v>22.486999999999998</v>
      </c>
      <c r="E11" s="39">
        <v>745.95</v>
      </c>
      <c r="F11" s="47">
        <f t="shared" si="1"/>
        <v>0.16774177650000002</v>
      </c>
      <c r="G11" s="35"/>
      <c r="H11" s="56">
        <f t="shared" si="9"/>
        <v>0.16689999999999999</v>
      </c>
      <c r="I11" s="37">
        <f t="shared" si="2"/>
        <v>0.16439999999999999</v>
      </c>
      <c r="J11" s="41" t="str">
        <f t="shared" si="5"/>
        <v/>
      </c>
      <c r="K11" s="37"/>
      <c r="L11" s="55">
        <f t="shared" si="3"/>
        <v>0.1686</v>
      </c>
      <c r="M11" s="37">
        <f t="shared" si="4"/>
        <v>0.1711</v>
      </c>
      <c r="N11" s="41" t="str">
        <f t="shared" si="6"/>
        <v/>
      </c>
      <c r="O11" s="35"/>
      <c r="P11" s="54"/>
      <c r="Q11" s="38"/>
      <c r="R11" s="116" t="s">
        <v>13</v>
      </c>
      <c r="S11" s="52"/>
      <c r="U11" s="56">
        <f t="shared" si="7"/>
        <v>0.16689999999999999</v>
      </c>
      <c r="V11" s="47">
        <f t="shared" si="8"/>
        <v>0.1686</v>
      </c>
    </row>
    <row r="12" spans="1:22" x14ac:dyDescent="0.25">
      <c r="A12" s="86">
        <v>42058</v>
      </c>
      <c r="B12" s="192">
        <v>22.379000000000001</v>
      </c>
      <c r="C12" s="172">
        <v>22.356999999999999</v>
      </c>
      <c r="D12" s="89">
        <f t="shared" si="0"/>
        <v>22.367999999999999</v>
      </c>
      <c r="E12" s="90">
        <v>746.37</v>
      </c>
      <c r="F12" s="91">
        <f t="shared" si="1"/>
        <v>0.16694804159999999</v>
      </c>
      <c r="G12" s="35"/>
      <c r="H12" s="94">
        <f t="shared" si="9"/>
        <v>0.1661</v>
      </c>
      <c r="I12" s="95">
        <f>ROUND(ROUND(D12*0.98,3)*(E12/100000),4)</f>
        <v>0.1636</v>
      </c>
      <c r="J12" s="97" t="str">
        <f t="shared" si="5"/>
        <v/>
      </c>
      <c r="K12" s="37"/>
      <c r="L12" s="98">
        <f t="shared" si="3"/>
        <v>0.1678</v>
      </c>
      <c r="M12" s="95">
        <f t="shared" si="4"/>
        <v>0.17030000000000001</v>
      </c>
      <c r="N12" s="97" t="str">
        <f t="shared" si="6"/>
        <v/>
      </c>
      <c r="O12" s="1"/>
      <c r="P12" s="101"/>
      <c r="Q12" s="89"/>
      <c r="R12" s="115" t="s">
        <v>13</v>
      </c>
      <c r="S12" s="52"/>
      <c r="U12" s="94">
        <f t="shared" si="7"/>
        <v>0.1661</v>
      </c>
      <c r="V12" s="91">
        <f t="shared" si="8"/>
        <v>0.1678</v>
      </c>
    </row>
    <row r="13" spans="1:22" x14ac:dyDescent="0.25">
      <c r="A13" s="66">
        <v>42057</v>
      </c>
      <c r="B13" s="193">
        <v>22.265000000000001</v>
      </c>
      <c r="C13" s="173">
        <v>22.812999999999999</v>
      </c>
      <c r="D13" s="38">
        <f t="shared" si="0"/>
        <v>22.539000000000001</v>
      </c>
      <c r="E13" s="39">
        <f>E14</f>
        <v>746.12</v>
      </c>
      <c r="F13" s="47">
        <f t="shared" si="1"/>
        <v>0.1681679868</v>
      </c>
      <c r="G13" s="35"/>
      <c r="H13" s="56">
        <f t="shared" si="9"/>
        <v>0.1673</v>
      </c>
      <c r="I13" s="37">
        <f t="shared" ref="I13:I34" si="10">ROUND(ROUND(D13*0.98,3)*(E13/100000),4)</f>
        <v>0.1648</v>
      </c>
      <c r="J13" s="41" t="str">
        <f t="shared" si="5"/>
        <v/>
      </c>
      <c r="K13" s="37"/>
      <c r="L13" s="55">
        <f t="shared" si="3"/>
        <v>0.16900000000000001</v>
      </c>
      <c r="M13" s="37">
        <f t="shared" si="4"/>
        <v>0.17150000000000001</v>
      </c>
      <c r="N13" s="41" t="str">
        <f t="shared" si="6"/>
        <v/>
      </c>
      <c r="O13" s="35"/>
      <c r="P13" s="54"/>
      <c r="Q13" s="38"/>
      <c r="R13" s="116" t="s">
        <v>13</v>
      </c>
      <c r="S13" s="52"/>
      <c r="U13" s="56">
        <f t="shared" si="7"/>
        <v>0.1673</v>
      </c>
      <c r="V13" s="47">
        <f t="shared" si="8"/>
        <v>0.16900000000000001</v>
      </c>
    </row>
    <row r="14" spans="1:22" x14ac:dyDescent="0.25">
      <c r="A14" s="86">
        <v>42056</v>
      </c>
      <c r="B14" s="192">
        <v>22.28</v>
      </c>
      <c r="C14" s="172">
        <v>22.5</v>
      </c>
      <c r="D14" s="89">
        <f t="shared" si="0"/>
        <v>22.39</v>
      </c>
      <c r="E14" s="92">
        <f>E15</f>
        <v>746.12</v>
      </c>
      <c r="F14" s="91">
        <f t="shared" si="1"/>
        <v>0.16705626800000001</v>
      </c>
      <c r="G14" s="35"/>
      <c r="H14" s="94">
        <f t="shared" si="9"/>
        <v>0.16619999999999999</v>
      </c>
      <c r="I14" s="95">
        <f t="shared" si="10"/>
        <v>0.16370000000000001</v>
      </c>
      <c r="J14" s="97" t="str">
        <f t="shared" si="5"/>
        <v/>
      </c>
      <c r="K14" s="37"/>
      <c r="L14" s="98">
        <f t="shared" si="3"/>
        <v>0.16789999999999999</v>
      </c>
      <c r="M14" s="95">
        <f t="shared" si="4"/>
        <v>0.1704</v>
      </c>
      <c r="N14" s="97" t="str">
        <f t="shared" si="6"/>
        <v/>
      </c>
      <c r="O14" s="1"/>
      <c r="P14" s="101"/>
      <c r="Q14" s="89"/>
      <c r="R14" s="115" t="s">
        <v>13</v>
      </c>
      <c r="S14" s="52"/>
      <c r="U14" s="94">
        <f t="shared" si="7"/>
        <v>0.16619999999999999</v>
      </c>
      <c r="V14" s="91">
        <f t="shared" si="8"/>
        <v>0.16789999999999999</v>
      </c>
    </row>
    <row r="15" spans="1:22" x14ac:dyDescent="0.25">
      <c r="A15" s="66">
        <v>42055</v>
      </c>
      <c r="B15" s="193">
        <v>22.565999999999999</v>
      </c>
      <c r="C15" s="173">
        <v>22.6</v>
      </c>
      <c r="D15" s="38">
        <f t="shared" si="0"/>
        <v>22.582999999999998</v>
      </c>
      <c r="E15" s="39">
        <v>746.12</v>
      </c>
      <c r="F15" s="47">
        <f t="shared" si="1"/>
        <v>0.16849627959999999</v>
      </c>
      <c r="G15" s="35"/>
      <c r="H15" s="56">
        <f t="shared" si="9"/>
        <v>0.16769999999999999</v>
      </c>
      <c r="I15" s="37">
        <f t="shared" si="10"/>
        <v>0.1651</v>
      </c>
      <c r="J15" s="41" t="str">
        <f t="shared" si="5"/>
        <v/>
      </c>
      <c r="K15" s="37"/>
      <c r="L15" s="55">
        <f t="shared" si="3"/>
        <v>0.16930000000000001</v>
      </c>
      <c r="M15" s="37">
        <f t="shared" si="4"/>
        <v>0.1719</v>
      </c>
      <c r="N15" s="41" t="str">
        <f t="shared" si="6"/>
        <v/>
      </c>
      <c r="O15" s="35"/>
      <c r="P15" s="54"/>
      <c r="Q15" s="38"/>
      <c r="R15" s="116" t="s">
        <v>13</v>
      </c>
      <c r="S15" s="52"/>
      <c r="U15" s="56">
        <f t="shared" si="7"/>
        <v>0.16769999999999999</v>
      </c>
      <c r="V15" s="47">
        <f t="shared" si="8"/>
        <v>0.16930000000000001</v>
      </c>
    </row>
    <row r="16" spans="1:22" x14ac:dyDescent="0.25">
      <c r="A16" s="86">
        <v>42054</v>
      </c>
      <c r="B16" s="192">
        <v>23.277999999999999</v>
      </c>
      <c r="C16" s="172">
        <v>22.3</v>
      </c>
      <c r="D16" s="89">
        <f t="shared" si="0"/>
        <v>22.789000000000001</v>
      </c>
      <c r="E16" s="92">
        <v>744.42</v>
      </c>
      <c r="F16" s="91">
        <f t="shared" si="1"/>
        <v>0.16964587380000001</v>
      </c>
      <c r="G16" s="35"/>
      <c r="H16" s="94">
        <f t="shared" si="9"/>
        <v>0.16880000000000001</v>
      </c>
      <c r="I16" s="95">
        <f t="shared" si="10"/>
        <v>0.1663</v>
      </c>
      <c r="J16" s="97">
        <f t="shared" si="5"/>
        <v>0.16600000000000001</v>
      </c>
      <c r="K16" s="37"/>
      <c r="L16" s="98">
        <f t="shared" si="3"/>
        <v>0.17050000000000001</v>
      </c>
      <c r="M16" s="95">
        <f t="shared" si="4"/>
        <v>0.17299999999999999</v>
      </c>
      <c r="N16" s="97" t="str">
        <f t="shared" si="6"/>
        <v/>
      </c>
      <c r="O16" s="1"/>
      <c r="P16" s="101">
        <v>22.3</v>
      </c>
      <c r="Q16" s="89"/>
      <c r="R16" s="115" t="s">
        <v>13</v>
      </c>
      <c r="S16" s="52"/>
      <c r="U16" s="94">
        <f t="shared" si="7"/>
        <v>0.16600000000000001</v>
      </c>
      <c r="V16" s="91">
        <f t="shared" si="8"/>
        <v>0.17050000000000001</v>
      </c>
    </row>
    <row r="17" spans="1:22" x14ac:dyDescent="0.25">
      <c r="A17" s="66">
        <v>42053</v>
      </c>
      <c r="B17" s="193">
        <v>22.978999999999999</v>
      </c>
      <c r="C17" s="173">
        <v>22.802</v>
      </c>
      <c r="D17" s="38">
        <f t="shared" si="0"/>
        <v>22.890999999999998</v>
      </c>
      <c r="E17" s="39">
        <v>744.4</v>
      </c>
      <c r="F17" s="47">
        <f t="shared" si="1"/>
        <v>0.17040060399999998</v>
      </c>
      <c r="G17" s="35"/>
      <c r="H17" s="56">
        <f t="shared" si="9"/>
        <v>0.1696</v>
      </c>
      <c r="I17" s="37">
        <f t="shared" si="10"/>
        <v>0.16700000000000001</v>
      </c>
      <c r="J17" s="41">
        <f t="shared" si="5"/>
        <v>0.16489999999999999</v>
      </c>
      <c r="K17" s="37"/>
      <c r="L17" s="55">
        <f t="shared" si="3"/>
        <v>0.17119999999999999</v>
      </c>
      <c r="M17" s="37">
        <f t="shared" si="4"/>
        <v>0.17380000000000001</v>
      </c>
      <c r="N17" s="41" t="str">
        <f t="shared" si="6"/>
        <v/>
      </c>
      <c r="O17" s="35"/>
      <c r="P17" s="54">
        <v>22.15</v>
      </c>
      <c r="Q17" s="38"/>
      <c r="R17" s="116" t="s">
        <v>13</v>
      </c>
      <c r="S17" s="52"/>
      <c r="U17" s="56">
        <f t="shared" si="7"/>
        <v>0.16489999999999999</v>
      </c>
      <c r="V17" s="47">
        <f t="shared" si="8"/>
        <v>0.17119999999999999</v>
      </c>
    </row>
    <row r="18" spans="1:22" x14ac:dyDescent="0.25">
      <c r="A18" s="86">
        <v>42052</v>
      </c>
      <c r="B18" s="192">
        <v>23.417000000000002</v>
      </c>
      <c r="C18" s="172">
        <v>23.780999999999999</v>
      </c>
      <c r="D18" s="89">
        <f t="shared" si="0"/>
        <v>23.599</v>
      </c>
      <c r="E18" s="92">
        <v>744.4</v>
      </c>
      <c r="F18" s="91">
        <f t="shared" si="1"/>
        <v>0.17567095600000002</v>
      </c>
      <c r="G18" s="35"/>
      <c r="H18" s="94">
        <f t="shared" si="9"/>
        <v>0.17480000000000001</v>
      </c>
      <c r="I18" s="95">
        <f t="shared" si="10"/>
        <v>0.17219999999999999</v>
      </c>
      <c r="J18" s="97" t="str">
        <f t="shared" si="5"/>
        <v/>
      </c>
      <c r="K18" s="37"/>
      <c r="L18" s="98">
        <f t="shared" si="3"/>
        <v>0.17649999999999999</v>
      </c>
      <c r="M18" s="95">
        <f t="shared" si="4"/>
        <v>0.1792</v>
      </c>
      <c r="N18" s="97">
        <f t="shared" si="6"/>
        <v>0.17680000000000001</v>
      </c>
      <c r="O18" s="1"/>
      <c r="P18" s="101"/>
      <c r="Q18" s="89">
        <v>23.75</v>
      </c>
      <c r="R18" s="115" t="s">
        <v>13</v>
      </c>
      <c r="S18" s="52"/>
      <c r="U18" s="94">
        <f t="shared" si="7"/>
        <v>0.17480000000000001</v>
      </c>
      <c r="V18" s="91">
        <f t="shared" si="8"/>
        <v>0.17680000000000001</v>
      </c>
    </row>
    <row r="19" spans="1:22" x14ac:dyDescent="0.25">
      <c r="A19" s="66">
        <v>42051</v>
      </c>
      <c r="B19" s="193">
        <v>23.731999999999999</v>
      </c>
      <c r="C19" s="173">
        <v>23.6</v>
      </c>
      <c r="D19" s="38">
        <f t="shared" si="0"/>
        <v>23.666</v>
      </c>
      <c r="E19" s="39">
        <v>744.4</v>
      </c>
      <c r="F19" s="47">
        <f t="shared" si="1"/>
        <v>0.17616970399999998</v>
      </c>
      <c r="G19" s="35"/>
      <c r="H19" s="56">
        <f t="shared" si="9"/>
        <v>0.17530000000000001</v>
      </c>
      <c r="I19" s="37">
        <f t="shared" si="10"/>
        <v>0.1726</v>
      </c>
      <c r="J19" s="41" t="str">
        <f t="shared" si="5"/>
        <v/>
      </c>
      <c r="K19" s="37"/>
      <c r="L19" s="55">
        <f t="shared" si="3"/>
        <v>0.17699999999999999</v>
      </c>
      <c r="M19" s="37">
        <f t="shared" si="4"/>
        <v>0.1797</v>
      </c>
      <c r="N19" s="41" t="str">
        <f t="shared" si="6"/>
        <v/>
      </c>
      <c r="O19" s="35"/>
      <c r="P19" s="54"/>
      <c r="Q19" s="38"/>
      <c r="R19" s="116" t="s">
        <v>13</v>
      </c>
      <c r="S19" s="52"/>
      <c r="U19" s="56">
        <f t="shared" si="7"/>
        <v>0.17530000000000001</v>
      </c>
      <c r="V19" s="47">
        <f t="shared" si="8"/>
        <v>0.17699999999999999</v>
      </c>
    </row>
    <row r="20" spans="1:22" x14ac:dyDescent="0.25">
      <c r="A20" s="86">
        <v>42050</v>
      </c>
      <c r="B20" s="192">
        <v>23.661000000000001</v>
      </c>
      <c r="C20" s="172">
        <v>24.079000000000001</v>
      </c>
      <c r="D20" s="89">
        <f t="shared" si="0"/>
        <v>23.87</v>
      </c>
      <c r="E20" s="92">
        <f>E21</f>
        <v>744.4</v>
      </c>
      <c r="F20" s="91">
        <f t="shared" si="1"/>
        <v>0.17768828</v>
      </c>
      <c r="G20" s="35"/>
      <c r="H20" s="94">
        <f t="shared" si="9"/>
        <v>0.17680000000000001</v>
      </c>
      <c r="I20" s="95">
        <f t="shared" si="10"/>
        <v>0.1741</v>
      </c>
      <c r="J20" s="97" t="str">
        <f t="shared" si="5"/>
        <v/>
      </c>
      <c r="K20" s="37"/>
      <c r="L20" s="98">
        <f t="shared" si="3"/>
        <v>0.17860000000000001</v>
      </c>
      <c r="M20" s="95">
        <f t="shared" si="4"/>
        <v>0.1812</v>
      </c>
      <c r="N20" s="97">
        <f t="shared" si="6"/>
        <v>0.18160000000000001</v>
      </c>
      <c r="O20" s="1"/>
      <c r="P20" s="101"/>
      <c r="Q20" s="89">
        <v>24.4</v>
      </c>
      <c r="R20" s="115" t="s">
        <v>13</v>
      </c>
      <c r="S20" s="52"/>
      <c r="U20" s="94">
        <f t="shared" si="7"/>
        <v>0.17680000000000001</v>
      </c>
      <c r="V20" s="91">
        <f t="shared" si="8"/>
        <v>0.18160000000000001</v>
      </c>
    </row>
    <row r="21" spans="1:22" x14ac:dyDescent="0.25">
      <c r="A21" s="66">
        <v>42049</v>
      </c>
      <c r="B21" s="193">
        <v>23.663</v>
      </c>
      <c r="C21" s="173">
        <v>23.324999999999999</v>
      </c>
      <c r="D21" s="38">
        <f t="shared" si="0"/>
        <v>23.494</v>
      </c>
      <c r="E21" s="39">
        <f>E22</f>
        <v>744.4</v>
      </c>
      <c r="F21" s="47">
        <f t="shared" si="1"/>
        <v>0.17488933600000001</v>
      </c>
      <c r="G21" s="35"/>
      <c r="H21" s="56">
        <f t="shared" si="9"/>
        <v>0.17399999999999999</v>
      </c>
      <c r="I21" s="37">
        <f t="shared" si="10"/>
        <v>0.1714</v>
      </c>
      <c r="J21" s="41" t="str">
        <f t="shared" si="5"/>
        <v/>
      </c>
      <c r="K21" s="37"/>
      <c r="L21" s="55">
        <f t="shared" si="3"/>
        <v>0.17580000000000001</v>
      </c>
      <c r="M21" s="37">
        <f t="shared" si="4"/>
        <v>0.1784</v>
      </c>
      <c r="N21" s="41" t="str">
        <f t="shared" si="6"/>
        <v/>
      </c>
      <c r="O21" s="35"/>
      <c r="P21" s="54"/>
      <c r="Q21" s="38"/>
      <c r="R21" s="116" t="s">
        <v>13</v>
      </c>
      <c r="S21" s="52"/>
      <c r="U21" s="56">
        <f t="shared" si="7"/>
        <v>0.17399999999999999</v>
      </c>
      <c r="V21" s="47">
        <f t="shared" si="8"/>
        <v>0.17580000000000001</v>
      </c>
    </row>
    <row r="22" spans="1:22" x14ac:dyDescent="0.25">
      <c r="A22" s="86">
        <v>42048</v>
      </c>
      <c r="B22" s="192">
        <v>23.367000000000001</v>
      </c>
      <c r="C22" s="172">
        <v>23.725999999999999</v>
      </c>
      <c r="D22" s="89">
        <f t="shared" si="0"/>
        <v>23.547000000000001</v>
      </c>
      <c r="E22" s="92">
        <v>744.4</v>
      </c>
      <c r="F22" s="91">
        <f t="shared" si="1"/>
        <v>0.17528386800000001</v>
      </c>
      <c r="G22" s="35"/>
      <c r="H22" s="94">
        <f t="shared" si="9"/>
        <v>0.1744</v>
      </c>
      <c r="I22" s="95">
        <f t="shared" si="10"/>
        <v>0.17180000000000001</v>
      </c>
      <c r="J22" s="97" t="str">
        <f t="shared" si="5"/>
        <v/>
      </c>
      <c r="K22" s="37"/>
      <c r="L22" s="98">
        <f t="shared" si="3"/>
        <v>0.1762</v>
      </c>
      <c r="M22" s="95">
        <f t="shared" si="4"/>
        <v>0.17879999999999999</v>
      </c>
      <c r="N22" s="97">
        <f t="shared" si="6"/>
        <v>0.1777</v>
      </c>
      <c r="O22" s="1"/>
      <c r="P22" s="101"/>
      <c r="Q22" s="89">
        <v>23.875</v>
      </c>
      <c r="R22" s="115" t="s">
        <v>13</v>
      </c>
      <c r="S22" s="52"/>
      <c r="U22" s="94">
        <f t="shared" si="7"/>
        <v>0.1744</v>
      </c>
      <c r="V22" s="91">
        <f t="shared" si="8"/>
        <v>0.1777</v>
      </c>
    </row>
    <row r="23" spans="1:22" x14ac:dyDescent="0.25">
      <c r="A23" s="66">
        <v>42047</v>
      </c>
      <c r="B23" s="193">
        <v>23.353999999999999</v>
      </c>
      <c r="C23" s="173">
        <v>23.59</v>
      </c>
      <c r="D23" s="38">
        <f t="shared" si="0"/>
        <v>23.472000000000001</v>
      </c>
      <c r="E23" s="39">
        <v>744.45</v>
      </c>
      <c r="F23" s="47">
        <f t="shared" si="1"/>
        <v>0.17473730400000001</v>
      </c>
      <c r="G23" s="35"/>
      <c r="H23" s="56">
        <f t="shared" si="9"/>
        <v>0.1739</v>
      </c>
      <c r="I23" s="37">
        <f t="shared" si="10"/>
        <v>0.17119999999999999</v>
      </c>
      <c r="J23" s="41" t="str">
        <f t="shared" si="5"/>
        <v/>
      </c>
      <c r="K23" s="37"/>
      <c r="L23" s="55">
        <f t="shared" si="3"/>
        <v>0.17560000000000001</v>
      </c>
      <c r="M23" s="37">
        <f t="shared" si="4"/>
        <v>0.1782</v>
      </c>
      <c r="N23" s="41">
        <f t="shared" si="6"/>
        <v>0.18129999999999999</v>
      </c>
      <c r="O23" s="35"/>
      <c r="P23" s="54"/>
      <c r="Q23" s="38">
        <v>24.35</v>
      </c>
      <c r="R23" s="116" t="s">
        <v>13</v>
      </c>
      <c r="S23" s="52"/>
      <c r="U23" s="56">
        <f t="shared" si="7"/>
        <v>0.1739</v>
      </c>
      <c r="V23" s="47">
        <f t="shared" si="8"/>
        <v>0.18129999999999999</v>
      </c>
    </row>
    <row r="24" spans="1:22" x14ac:dyDescent="0.25">
      <c r="A24" s="86">
        <v>42046</v>
      </c>
      <c r="B24" s="192">
        <v>23.085000000000001</v>
      </c>
      <c r="C24" s="172">
        <v>24.143000000000001</v>
      </c>
      <c r="D24" s="89">
        <f t="shared" si="0"/>
        <v>23.614000000000001</v>
      </c>
      <c r="E24" s="92">
        <v>744.4</v>
      </c>
      <c r="F24" s="91">
        <f t="shared" si="1"/>
        <v>0.175782616</v>
      </c>
      <c r="G24" s="35"/>
      <c r="H24" s="94">
        <f t="shared" si="9"/>
        <v>0.1749</v>
      </c>
      <c r="I24" s="95">
        <f t="shared" si="10"/>
        <v>0.17230000000000001</v>
      </c>
      <c r="J24" s="97" t="str">
        <f t="shared" si="5"/>
        <v/>
      </c>
      <c r="K24" s="37"/>
      <c r="L24" s="98">
        <f t="shared" si="3"/>
        <v>0.1767</v>
      </c>
      <c r="M24" s="95">
        <f t="shared" si="4"/>
        <v>0.17929999999999999</v>
      </c>
      <c r="N24" s="97">
        <f t="shared" si="6"/>
        <v>0.18240000000000001</v>
      </c>
      <c r="O24" s="1"/>
      <c r="P24" s="101"/>
      <c r="Q24" s="89">
        <v>24.5</v>
      </c>
      <c r="R24" s="115" t="s">
        <v>13</v>
      </c>
      <c r="S24" s="52"/>
      <c r="U24" s="94">
        <f t="shared" si="7"/>
        <v>0.1749</v>
      </c>
      <c r="V24" s="91">
        <f t="shared" si="8"/>
        <v>0.18240000000000001</v>
      </c>
    </row>
    <row r="25" spans="1:22" x14ac:dyDescent="0.25">
      <c r="A25" s="66">
        <v>42045</v>
      </c>
      <c r="B25" s="193">
        <v>21.428000000000001</v>
      </c>
      <c r="C25" s="173">
        <v>21.747</v>
      </c>
      <c r="D25" s="38">
        <f t="shared" si="0"/>
        <v>21.588000000000001</v>
      </c>
      <c r="E25" s="39">
        <v>744.41</v>
      </c>
      <c r="F25" s="47">
        <f t="shared" si="1"/>
        <v>0.16070323080000001</v>
      </c>
      <c r="G25" s="35"/>
      <c r="H25" s="56">
        <f t="shared" si="9"/>
        <v>0.15989999999999999</v>
      </c>
      <c r="I25" s="37">
        <f t="shared" si="10"/>
        <v>0.1575</v>
      </c>
      <c r="J25" s="41">
        <f t="shared" si="5"/>
        <v>0.16339999999999999</v>
      </c>
      <c r="K25" s="37"/>
      <c r="L25" s="55">
        <f t="shared" si="3"/>
        <v>0.1615</v>
      </c>
      <c r="M25" s="37">
        <f t="shared" si="4"/>
        <v>0.16389999999999999</v>
      </c>
      <c r="N25" s="41" t="str">
        <f t="shared" si="6"/>
        <v/>
      </c>
      <c r="O25" s="35"/>
      <c r="P25" s="54">
        <v>21.95</v>
      </c>
      <c r="Q25" s="38"/>
      <c r="R25" s="116" t="s">
        <v>13</v>
      </c>
      <c r="S25" s="52"/>
      <c r="U25" s="56">
        <f t="shared" si="7"/>
        <v>0.15989999999999999</v>
      </c>
      <c r="V25" s="47">
        <f t="shared" si="8"/>
        <v>0.1615</v>
      </c>
    </row>
    <row r="26" spans="1:22" x14ac:dyDescent="0.25">
      <c r="A26" s="86">
        <v>42044</v>
      </c>
      <c r="B26" s="192">
        <v>21.655999999999999</v>
      </c>
      <c r="C26" s="172">
        <v>20.146000000000001</v>
      </c>
      <c r="D26" s="89">
        <f t="shared" si="0"/>
        <v>20.901</v>
      </c>
      <c r="E26" s="92">
        <v>744.4</v>
      </c>
      <c r="F26" s="91">
        <f t="shared" si="1"/>
        <v>0.15558704399999998</v>
      </c>
      <c r="G26" s="35"/>
      <c r="H26" s="94">
        <f t="shared" si="9"/>
        <v>0.15479999999999999</v>
      </c>
      <c r="I26" s="95">
        <f t="shared" si="10"/>
        <v>0.1525</v>
      </c>
      <c r="J26" s="97">
        <f t="shared" si="5"/>
        <v>0.14349999999999999</v>
      </c>
      <c r="K26" s="37"/>
      <c r="L26" s="98">
        <f t="shared" si="3"/>
        <v>0.15640000000000001</v>
      </c>
      <c r="M26" s="95">
        <f t="shared" si="4"/>
        <v>0.15870000000000001</v>
      </c>
      <c r="N26" s="97" t="str">
        <f t="shared" si="6"/>
        <v/>
      </c>
      <c r="O26" s="1"/>
      <c r="P26" s="101">
        <v>19.274999999999999</v>
      </c>
      <c r="Q26" s="89"/>
      <c r="R26" s="115" t="s">
        <v>13</v>
      </c>
      <c r="S26" s="52"/>
      <c r="U26" s="94">
        <f t="shared" si="7"/>
        <v>0.14349999999999999</v>
      </c>
      <c r="V26" s="91">
        <f t="shared" si="8"/>
        <v>0.15640000000000001</v>
      </c>
    </row>
    <row r="27" spans="1:22" x14ac:dyDescent="0.25">
      <c r="A27" s="66">
        <v>42043</v>
      </c>
      <c r="B27" s="193">
        <v>21.664999999999999</v>
      </c>
      <c r="C27" s="173">
        <v>22.763000000000002</v>
      </c>
      <c r="D27" s="38">
        <f t="shared" si="0"/>
        <v>22.213999999999999</v>
      </c>
      <c r="E27" s="39">
        <f>E29</f>
        <v>744.41</v>
      </c>
      <c r="F27" s="47">
        <f t="shared" si="1"/>
        <v>0.1653632374</v>
      </c>
      <c r="G27" s="35"/>
      <c r="H27" s="56">
        <f t="shared" si="9"/>
        <v>0.16450000000000001</v>
      </c>
      <c r="I27" s="37">
        <f t="shared" si="10"/>
        <v>0.16209999999999999</v>
      </c>
      <c r="J27" s="41" t="str">
        <f t="shared" si="5"/>
        <v/>
      </c>
      <c r="K27" s="37"/>
      <c r="L27" s="55">
        <f t="shared" si="3"/>
        <v>0.16619999999999999</v>
      </c>
      <c r="M27" s="37">
        <f t="shared" si="4"/>
        <v>0.16869999999999999</v>
      </c>
      <c r="N27" s="41" t="str">
        <f t="shared" si="6"/>
        <v/>
      </c>
      <c r="O27" s="35"/>
      <c r="P27" s="54"/>
      <c r="Q27" s="38"/>
      <c r="R27" s="116" t="s">
        <v>28</v>
      </c>
      <c r="S27" s="52"/>
      <c r="T27" s="1" t="s">
        <v>38</v>
      </c>
      <c r="U27" s="56">
        <f t="shared" si="7"/>
        <v>0.16450000000000001</v>
      </c>
      <c r="V27" s="47">
        <f t="shared" si="8"/>
        <v>0.16869999999999999</v>
      </c>
    </row>
    <row r="28" spans="1:22" s="185" customFormat="1" x14ac:dyDescent="0.25">
      <c r="A28" s="86">
        <v>42042</v>
      </c>
      <c r="B28" s="192">
        <v>21.663</v>
      </c>
      <c r="C28" s="172">
        <v>22.338000000000001</v>
      </c>
      <c r="D28" s="89">
        <f t="shared" si="0"/>
        <v>22.001000000000001</v>
      </c>
      <c r="E28" s="92">
        <f>E29</f>
        <v>744.41</v>
      </c>
      <c r="F28" s="91">
        <f t="shared" si="1"/>
        <v>0.16377764410000001</v>
      </c>
      <c r="G28" s="182"/>
      <c r="H28" s="94">
        <f t="shared" si="9"/>
        <v>0.16300000000000001</v>
      </c>
      <c r="I28" s="95">
        <f t="shared" si="10"/>
        <v>0.1605</v>
      </c>
      <c r="J28" s="97" t="str">
        <f t="shared" si="5"/>
        <v/>
      </c>
      <c r="K28" s="95"/>
      <c r="L28" s="98">
        <f t="shared" si="3"/>
        <v>0.1646</v>
      </c>
      <c r="M28" s="95">
        <f t="shared" si="4"/>
        <v>0.1671</v>
      </c>
      <c r="N28" s="97" t="str">
        <f t="shared" si="6"/>
        <v/>
      </c>
      <c r="O28" s="183"/>
      <c r="P28" s="101"/>
      <c r="Q28" s="89"/>
      <c r="R28" s="115" t="s">
        <v>13</v>
      </c>
      <c r="S28" s="186"/>
      <c r="U28" s="94">
        <f t="shared" si="7"/>
        <v>0.16300000000000001</v>
      </c>
      <c r="V28" s="91">
        <f t="shared" si="8"/>
        <v>0.1646</v>
      </c>
    </row>
    <row r="29" spans="1:22" x14ac:dyDescent="0.25">
      <c r="A29" s="66">
        <v>42041</v>
      </c>
      <c r="B29" s="193">
        <v>21.436</v>
      </c>
      <c r="C29" s="173">
        <v>22.315000000000001</v>
      </c>
      <c r="D29" s="38">
        <f t="shared" si="0"/>
        <v>21.876000000000001</v>
      </c>
      <c r="E29" s="39">
        <v>744.41</v>
      </c>
      <c r="F29" s="47">
        <f t="shared" si="1"/>
        <v>0.1628471316</v>
      </c>
      <c r="G29" s="35"/>
      <c r="H29" s="56">
        <f t="shared" si="9"/>
        <v>0.16200000000000001</v>
      </c>
      <c r="I29" s="37">
        <f t="shared" si="10"/>
        <v>0.15959999999999999</v>
      </c>
      <c r="J29" s="41" t="str">
        <f t="shared" si="5"/>
        <v/>
      </c>
      <c r="K29" s="37"/>
      <c r="L29" s="55">
        <f t="shared" si="3"/>
        <v>0.16370000000000001</v>
      </c>
      <c r="M29" s="37">
        <f t="shared" si="4"/>
        <v>0.1661</v>
      </c>
      <c r="N29" s="41">
        <f t="shared" si="6"/>
        <v>0.1673</v>
      </c>
      <c r="O29" s="35"/>
      <c r="P29" s="54"/>
      <c r="Q29" s="38">
        <v>22.475000000000001</v>
      </c>
      <c r="R29" s="116" t="s">
        <v>13</v>
      </c>
      <c r="S29" s="52"/>
      <c r="U29" s="56">
        <f t="shared" si="7"/>
        <v>0.16200000000000001</v>
      </c>
      <c r="V29" s="47">
        <f t="shared" si="8"/>
        <v>0.1673</v>
      </c>
    </row>
    <row r="30" spans="1:22" x14ac:dyDescent="0.25">
      <c r="A30" s="86">
        <v>42040</v>
      </c>
      <c r="B30" s="192">
        <v>21.28</v>
      </c>
      <c r="C30" s="172">
        <v>22.161000000000001</v>
      </c>
      <c r="D30" s="89">
        <f t="shared" si="0"/>
        <v>21.721</v>
      </c>
      <c r="E30" s="92">
        <v>744.56</v>
      </c>
      <c r="F30" s="91">
        <f t="shared" si="1"/>
        <v>0.16172587759999998</v>
      </c>
      <c r="G30" s="35"/>
      <c r="H30" s="94">
        <f t="shared" si="9"/>
        <v>0.16089999999999999</v>
      </c>
      <c r="I30" s="95">
        <f t="shared" si="10"/>
        <v>0.1585</v>
      </c>
      <c r="J30" s="97">
        <f t="shared" si="5"/>
        <v>0.1618</v>
      </c>
      <c r="K30" s="37"/>
      <c r="L30" s="98">
        <f t="shared" si="3"/>
        <v>0.16250000000000001</v>
      </c>
      <c r="M30" s="95">
        <f t="shared" si="4"/>
        <v>0.16500000000000001</v>
      </c>
      <c r="N30" s="97" t="str">
        <f t="shared" si="6"/>
        <v/>
      </c>
      <c r="O30" s="1"/>
      <c r="P30" s="101">
        <v>21.725000000000001</v>
      </c>
      <c r="Q30" s="89"/>
      <c r="R30" s="115" t="s">
        <v>13</v>
      </c>
      <c r="S30" s="52"/>
      <c r="U30" s="94">
        <f t="shared" si="7"/>
        <v>0.16089999999999999</v>
      </c>
      <c r="V30" s="91">
        <f t="shared" si="8"/>
        <v>0.16250000000000001</v>
      </c>
    </row>
    <row r="31" spans="1:22" x14ac:dyDescent="0.25">
      <c r="A31" s="66">
        <v>42039</v>
      </c>
      <c r="B31" s="193">
        <v>21.050999999999998</v>
      </c>
      <c r="C31" s="173">
        <v>22.477</v>
      </c>
      <c r="D31" s="38">
        <f t="shared" si="0"/>
        <v>21.763999999999999</v>
      </c>
      <c r="E31" s="39">
        <v>744.4</v>
      </c>
      <c r="F31" s="47">
        <f t="shared" si="1"/>
        <v>0.16201121599999999</v>
      </c>
      <c r="G31" s="35"/>
      <c r="H31" s="56">
        <f t="shared" si="9"/>
        <v>0.16120000000000001</v>
      </c>
      <c r="I31" s="37">
        <f t="shared" si="10"/>
        <v>0.1588</v>
      </c>
      <c r="J31" s="41" t="str">
        <f t="shared" si="5"/>
        <v/>
      </c>
      <c r="K31" s="37"/>
      <c r="L31" s="55">
        <f t="shared" si="3"/>
        <v>0.1628</v>
      </c>
      <c r="M31" s="37">
        <f t="shared" si="4"/>
        <v>0.16520000000000001</v>
      </c>
      <c r="N31" s="41">
        <f t="shared" si="6"/>
        <v>0.1822</v>
      </c>
      <c r="O31" s="35"/>
      <c r="P31" s="54"/>
      <c r="Q31" s="38">
        <v>24.475000000000001</v>
      </c>
      <c r="R31" s="116" t="s">
        <v>13</v>
      </c>
      <c r="S31" s="52"/>
      <c r="U31" s="56">
        <f t="shared" si="7"/>
        <v>0.16120000000000001</v>
      </c>
      <c r="V31" s="47">
        <f t="shared" si="8"/>
        <v>0.1822</v>
      </c>
    </row>
    <row r="32" spans="1:22" x14ac:dyDescent="0.25">
      <c r="A32" s="86">
        <v>42038</v>
      </c>
      <c r="B32" s="192">
        <v>21.172999999999998</v>
      </c>
      <c r="C32" s="172">
        <v>21.568999999999999</v>
      </c>
      <c r="D32" s="89">
        <f t="shared" si="0"/>
        <v>21.370999999999999</v>
      </c>
      <c r="E32" s="92">
        <v>744.4</v>
      </c>
      <c r="F32" s="91">
        <f t="shared" si="1"/>
        <v>0.15908572399999998</v>
      </c>
      <c r="G32" s="35"/>
      <c r="H32" s="94">
        <f t="shared" si="9"/>
        <v>0.1583</v>
      </c>
      <c r="I32" s="95">
        <f t="shared" si="10"/>
        <v>0.15590000000000001</v>
      </c>
      <c r="J32" s="97" t="str">
        <f t="shared" si="5"/>
        <v/>
      </c>
      <c r="K32" s="37"/>
      <c r="L32" s="98">
        <f t="shared" si="3"/>
        <v>0.15989999999999999</v>
      </c>
      <c r="M32" s="95">
        <f t="shared" si="4"/>
        <v>0.1623</v>
      </c>
      <c r="N32" s="97" t="str">
        <f t="shared" si="6"/>
        <v/>
      </c>
      <c r="O32" s="1"/>
      <c r="P32" s="101"/>
      <c r="Q32" s="89"/>
      <c r="R32" s="115" t="s">
        <v>28</v>
      </c>
      <c r="S32" s="52"/>
      <c r="T32" s="1" t="s">
        <v>38</v>
      </c>
      <c r="U32" s="94">
        <f t="shared" si="7"/>
        <v>0.1583</v>
      </c>
      <c r="V32" s="91">
        <f t="shared" si="8"/>
        <v>0.1623</v>
      </c>
    </row>
    <row r="33" spans="1:22" x14ac:dyDescent="0.25">
      <c r="A33" s="66">
        <v>42037</v>
      </c>
      <c r="B33" s="193">
        <v>20.914999999999999</v>
      </c>
      <c r="C33" s="173">
        <v>22</v>
      </c>
      <c r="D33" s="38">
        <f t="shared" si="0"/>
        <v>21.457999999999998</v>
      </c>
      <c r="E33" s="39">
        <v>744.4</v>
      </c>
      <c r="F33" s="47">
        <f t="shared" si="1"/>
        <v>0.15973335199999997</v>
      </c>
      <c r="G33" s="35"/>
      <c r="H33" s="56">
        <f t="shared" si="9"/>
        <v>0.15890000000000001</v>
      </c>
      <c r="I33" s="37">
        <f t="shared" si="10"/>
        <v>0.1565</v>
      </c>
      <c r="J33" s="41" t="str">
        <f t="shared" si="5"/>
        <v/>
      </c>
      <c r="K33" s="37"/>
      <c r="L33" s="55">
        <f t="shared" si="3"/>
        <v>0.1605</v>
      </c>
      <c r="M33" s="37">
        <f t="shared" si="4"/>
        <v>0.16289999999999999</v>
      </c>
      <c r="N33" s="41" t="str">
        <f t="shared" si="6"/>
        <v/>
      </c>
      <c r="O33" s="35"/>
      <c r="P33" s="54"/>
      <c r="Q33" s="38"/>
      <c r="R33" s="116" t="s">
        <v>13</v>
      </c>
      <c r="S33" s="52"/>
      <c r="U33" s="56">
        <f t="shared" si="7"/>
        <v>0.15890000000000001</v>
      </c>
      <c r="V33" s="47">
        <f t="shared" si="8"/>
        <v>0.1605</v>
      </c>
    </row>
    <row r="34" spans="1:22" ht="15.75" thickBot="1" x14ac:dyDescent="0.3">
      <c r="A34" s="131">
        <v>42036</v>
      </c>
      <c r="B34" s="194">
        <v>20.81</v>
      </c>
      <c r="C34" s="189">
        <v>21.1</v>
      </c>
      <c r="D34" s="134">
        <f t="shared" si="0"/>
        <v>20.954999999999998</v>
      </c>
      <c r="E34" s="135">
        <v>744.4</v>
      </c>
      <c r="F34" s="136">
        <f t="shared" si="1"/>
        <v>0.15598901999999998</v>
      </c>
      <c r="G34" s="35"/>
      <c r="H34" s="140">
        <f t="shared" si="9"/>
        <v>0.1552</v>
      </c>
      <c r="I34" s="141">
        <f t="shared" si="10"/>
        <v>0.15290000000000001</v>
      </c>
      <c r="J34" s="142" t="str">
        <f t="shared" si="5"/>
        <v/>
      </c>
      <c r="K34" s="37"/>
      <c r="L34" s="145">
        <f t="shared" si="3"/>
        <v>0.15679999999999999</v>
      </c>
      <c r="M34" s="141">
        <f t="shared" si="4"/>
        <v>0.15909999999999999</v>
      </c>
      <c r="N34" s="142" t="str">
        <f t="shared" si="6"/>
        <v/>
      </c>
      <c r="O34" s="1"/>
      <c r="P34" s="190"/>
      <c r="Q34" s="134"/>
      <c r="R34" s="149" t="s">
        <v>13</v>
      </c>
      <c r="S34" s="52"/>
      <c r="U34" s="140">
        <f t="shared" si="7"/>
        <v>0.1552</v>
      </c>
      <c r="V34" s="136">
        <f t="shared" si="8"/>
        <v>0.15679999999999999</v>
      </c>
    </row>
    <row r="35" spans="1:22" x14ac:dyDescent="0.25">
      <c r="A35" s="65" t="s">
        <v>5</v>
      </c>
      <c r="B35" s="39"/>
      <c r="C35" s="39"/>
      <c r="D35" s="37"/>
      <c r="E35" s="39"/>
      <c r="F35" s="37">
        <f>ROUND(SUM(F7:F34)/28,4)</f>
        <v>0.1686</v>
      </c>
      <c r="G35" s="35"/>
      <c r="H35" s="50"/>
      <c r="I35" s="38"/>
      <c r="J35" s="36"/>
      <c r="K35" s="38"/>
      <c r="L35" s="38"/>
      <c r="M35" s="38"/>
      <c r="N35" s="36"/>
      <c r="O35" s="1"/>
      <c r="P35" s="36"/>
      <c r="Q35" s="36"/>
      <c r="R35" s="35"/>
      <c r="S35" s="35"/>
    </row>
  </sheetData>
  <mergeCells count="4">
    <mergeCell ref="H5:J5"/>
    <mergeCell ref="L5:N5"/>
    <mergeCell ref="P5:Q5"/>
    <mergeCell ref="U5:V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pane xSplit="1" topLeftCell="B1" activePane="topRight" state="frozen"/>
      <selection activeCell="A10" sqref="A10"/>
      <selection pane="topRight" activeCell="J6" sqref="J6"/>
    </sheetView>
  </sheetViews>
  <sheetFormatPr defaultRowHeight="15" x14ac:dyDescent="0.25"/>
  <cols>
    <col min="1" max="1" width="16.140625" customWidth="1"/>
    <col min="2" max="2" width="10.42578125" customWidth="1"/>
    <col min="3" max="3" width="10.28515625" customWidth="1"/>
    <col min="4" max="4" width="10.85546875" customWidth="1"/>
    <col min="5" max="5" width="9.5703125" customWidth="1"/>
    <col min="6" max="6" width="11.85546875" customWidth="1"/>
    <col min="7" max="7" width="4.7109375" customWidth="1"/>
    <col min="8" max="8" width="12.140625" customWidth="1"/>
    <col min="9" max="9" width="12.7109375" customWidth="1"/>
    <col min="10" max="10" width="13.28515625" customWidth="1"/>
    <col min="11" max="11" width="4.42578125" customWidth="1"/>
    <col min="12" max="12" width="11" customWidth="1"/>
    <col min="13" max="13" width="12.7109375" customWidth="1"/>
    <col min="14" max="14" width="13.28515625" customWidth="1"/>
    <col min="15" max="15" width="5.5703125" customWidth="1"/>
    <col min="16" max="16" width="18.7109375" customWidth="1"/>
    <col min="17" max="17" width="17.7109375" customWidth="1"/>
    <col min="18" max="18" width="14" customWidth="1"/>
    <col min="19" max="19" width="5.28515625" style="1" customWidth="1"/>
    <col min="20" max="20" width="9.140625" style="1" customWidth="1"/>
    <col min="21" max="21" width="11.42578125" customWidth="1"/>
    <col min="22" max="22" width="13" customWidth="1"/>
  </cols>
  <sheetData>
    <row r="1" spans="1:22" x14ac:dyDescent="0.25">
      <c r="A1" s="34"/>
      <c r="B1" s="34"/>
      <c r="C1" s="34"/>
      <c r="D1" s="34"/>
      <c r="E1" s="34"/>
      <c r="F1" s="34"/>
      <c r="G1" s="35"/>
      <c r="H1" s="51"/>
      <c r="I1" s="34"/>
      <c r="J1" s="36"/>
      <c r="K1" s="34"/>
      <c r="L1" s="34"/>
      <c r="M1" s="34"/>
      <c r="N1" s="36"/>
      <c r="O1" s="1"/>
      <c r="P1" s="36"/>
      <c r="Q1" s="36"/>
      <c r="R1" s="35"/>
      <c r="S1" s="35"/>
    </row>
    <row r="2" spans="1:22" s="82" customFormat="1" ht="28.5" x14ac:dyDescent="0.45">
      <c r="A2" s="77" t="s">
        <v>25</v>
      </c>
      <c r="B2" s="78"/>
      <c r="C2" s="78"/>
      <c r="D2" s="78"/>
      <c r="E2" s="78"/>
      <c r="F2" s="79"/>
      <c r="G2" s="79"/>
      <c r="H2" s="78"/>
      <c r="I2" s="79"/>
      <c r="J2" s="80"/>
      <c r="K2" s="80"/>
      <c r="L2" s="79"/>
      <c r="M2" s="79"/>
      <c r="N2" s="81"/>
      <c r="O2" s="79"/>
      <c r="P2" s="81"/>
      <c r="Q2" s="81"/>
      <c r="R2" s="79"/>
      <c r="S2" s="79"/>
      <c r="T2" s="79"/>
    </row>
    <row r="3" spans="1:22" s="82" customFormat="1" ht="28.5" x14ac:dyDescent="0.45">
      <c r="A3" s="83" t="s">
        <v>37</v>
      </c>
      <c r="B3" s="78"/>
      <c r="C3" s="78"/>
      <c r="D3" s="78"/>
      <c r="E3" s="78"/>
      <c r="F3" s="79"/>
      <c r="G3" s="79"/>
      <c r="H3" s="78"/>
      <c r="I3" s="79"/>
      <c r="J3" s="81"/>
      <c r="K3" s="81"/>
      <c r="L3" s="79"/>
      <c r="M3" s="79"/>
      <c r="N3" s="81"/>
      <c r="O3" s="79"/>
      <c r="P3" s="81"/>
      <c r="Q3" s="81"/>
      <c r="R3" s="79"/>
      <c r="S3" s="79"/>
      <c r="T3" s="79"/>
    </row>
    <row r="4" spans="1:22" ht="15.75" thickBot="1" x14ac:dyDescent="0.3">
      <c r="A4" s="34"/>
      <c r="B4" s="34"/>
      <c r="C4" s="34"/>
      <c r="D4" s="34"/>
      <c r="E4" s="34"/>
      <c r="F4" s="34"/>
      <c r="G4" s="35"/>
      <c r="H4" s="35"/>
      <c r="I4" s="35"/>
      <c r="J4" s="36"/>
      <c r="K4" s="35"/>
      <c r="L4" s="35"/>
      <c r="M4" s="35"/>
      <c r="N4" s="36"/>
      <c r="O4" s="1"/>
      <c r="P4" s="36"/>
      <c r="Q4" s="36"/>
      <c r="R4" s="35"/>
      <c r="S4" s="35"/>
    </row>
    <row r="5" spans="1:22" ht="60.75" thickBot="1" x14ac:dyDescent="0.3">
      <c r="A5" s="33"/>
      <c r="B5" s="160" t="s">
        <v>1</v>
      </c>
      <c r="C5" s="161" t="s">
        <v>2</v>
      </c>
      <c r="D5" s="161" t="s">
        <v>6</v>
      </c>
      <c r="E5" s="161" t="s">
        <v>8</v>
      </c>
      <c r="F5" s="162" t="s">
        <v>6</v>
      </c>
      <c r="G5" s="43"/>
      <c r="H5" s="520" t="s">
        <v>20</v>
      </c>
      <c r="I5" s="521"/>
      <c r="J5" s="522"/>
      <c r="K5" s="45"/>
      <c r="L5" s="523" t="s">
        <v>27</v>
      </c>
      <c r="M5" s="524"/>
      <c r="N5" s="528"/>
      <c r="O5" s="1"/>
      <c r="P5" s="523" t="s">
        <v>17</v>
      </c>
      <c r="Q5" s="524"/>
      <c r="R5" s="163" t="s">
        <v>24</v>
      </c>
      <c r="S5" s="43"/>
      <c r="U5" s="527" t="s">
        <v>35</v>
      </c>
      <c r="V5" s="526"/>
    </row>
    <row r="6" spans="1:22" ht="60.75" thickBot="1" x14ac:dyDescent="0.3">
      <c r="A6" s="129" t="s">
        <v>12</v>
      </c>
      <c r="B6" s="103" t="s">
        <v>15</v>
      </c>
      <c r="C6" s="104" t="s">
        <v>3</v>
      </c>
      <c r="D6" s="105" t="s">
        <v>15</v>
      </c>
      <c r="E6" s="104" t="s">
        <v>4</v>
      </c>
      <c r="F6" s="106" t="s">
        <v>7</v>
      </c>
      <c r="G6" s="44"/>
      <c r="H6" s="107" t="s">
        <v>10</v>
      </c>
      <c r="I6" s="108" t="s">
        <v>16</v>
      </c>
      <c r="J6" s="109" t="s">
        <v>18</v>
      </c>
      <c r="K6" s="44"/>
      <c r="L6" s="110" t="s">
        <v>11</v>
      </c>
      <c r="M6" s="111" t="s">
        <v>33</v>
      </c>
      <c r="N6" s="112" t="s">
        <v>19</v>
      </c>
      <c r="O6" s="1"/>
      <c r="P6" s="120" t="s">
        <v>22</v>
      </c>
      <c r="Q6" s="121" t="s">
        <v>21</v>
      </c>
      <c r="R6" s="118" t="s">
        <v>23</v>
      </c>
      <c r="S6" s="43"/>
      <c r="U6" s="113" t="s">
        <v>29</v>
      </c>
      <c r="V6" s="114" t="s">
        <v>30</v>
      </c>
    </row>
    <row r="7" spans="1:22" x14ac:dyDescent="0.25">
      <c r="A7" s="130">
        <v>42035</v>
      </c>
      <c r="B7" s="71">
        <v>20.811</v>
      </c>
      <c r="C7" s="72">
        <v>21.1</v>
      </c>
      <c r="D7" s="61">
        <f t="shared" ref="D7:D37" si="0">ROUND((B7+C7)/2,3)</f>
        <v>20.956</v>
      </c>
      <c r="E7" s="73">
        <f>E8</f>
        <v>744.4</v>
      </c>
      <c r="F7" s="62">
        <f t="shared" ref="F7:F37" si="1">(D7*E7)/100000</f>
        <v>0.155996464</v>
      </c>
      <c r="G7" s="35"/>
      <c r="H7" s="56">
        <f>ROUND(ROUND(D7*0.995,3)*(E7/100000),4)</f>
        <v>0.1552</v>
      </c>
      <c r="I7" s="37">
        <f t="shared" ref="I7:I11" si="2">ROUND(ROUND(D7*0.98,3)*(E7/100000),4)</f>
        <v>0.15290000000000001</v>
      </c>
      <c r="J7" s="76" t="str">
        <f>IF(ISNUMBER(P7),ROUND(ROUND(P7,3)*(E7/100000),4),"")</f>
        <v/>
      </c>
      <c r="K7" s="37"/>
      <c r="L7" s="55">
        <f t="shared" ref="L7:L37" si="3">ROUND(ROUND(D7*1.005,3)*(E7/100000),4)</f>
        <v>0.15679999999999999</v>
      </c>
      <c r="M7" s="37">
        <f t="shared" ref="M7:M36" si="4">ROUND(ROUND(D7*1.02,3)*(E7/100000),4)</f>
        <v>0.15909999999999999</v>
      </c>
      <c r="N7" s="41" t="str">
        <f>IF(ISNUMBER(Q7),ROUND(ROUND(Q7,3)*(E7/100000),4),"")</f>
        <v/>
      </c>
      <c r="O7" s="35"/>
      <c r="P7" s="75"/>
      <c r="Q7" s="74"/>
      <c r="R7" s="116" t="s">
        <v>13</v>
      </c>
      <c r="S7" s="52"/>
      <c r="U7" s="56">
        <f>IF(R7="Green zone",MIN(H7,J7),IF(T7="Upper",MIN(I7,J7),IF(T7="Lower",MIN(H7,J7))))</f>
        <v>0.1552</v>
      </c>
      <c r="V7" s="47">
        <f>IF(R7="Green zone",MAX(L7,N7),IF(T7="Upper",MAX(L7,N7),IF(T7="Lower",MAX(M7,N7))))</f>
        <v>0.15679999999999999</v>
      </c>
    </row>
    <row r="8" spans="1:22" x14ac:dyDescent="0.25">
      <c r="A8" s="86">
        <v>42034</v>
      </c>
      <c r="B8" s="87">
        <v>21.138000000000002</v>
      </c>
      <c r="C8" s="93">
        <v>21.1</v>
      </c>
      <c r="D8" s="89">
        <f t="shared" si="0"/>
        <v>21.119</v>
      </c>
      <c r="E8" s="92">
        <f>E9</f>
        <v>744.4</v>
      </c>
      <c r="F8" s="91">
        <f>(D8*E8)/100000</f>
        <v>0.15720983599999999</v>
      </c>
      <c r="G8" s="35"/>
      <c r="H8" s="94">
        <f>ROUND(ROUND(D8*0.995,3)*(E8/100000),4)</f>
        <v>0.15640000000000001</v>
      </c>
      <c r="I8" s="95">
        <f>ROUND(ROUND(D8*0.98,3)*(E8/100000),4)</f>
        <v>0.15409999999999999</v>
      </c>
      <c r="J8" s="96" t="str">
        <f t="shared" ref="J8:J37" si="5">IF(ISNUMBER(P8),ROUND(ROUND(P8,3)*(E8/100000),4),"")</f>
        <v/>
      </c>
      <c r="K8" s="37"/>
      <c r="L8" s="98">
        <f>ROUND(ROUND(D8*1.005,3)*(E8/100000),4)</f>
        <v>0.158</v>
      </c>
      <c r="M8" s="95">
        <f>ROUND(ROUND(D8*1.02,3)*(E8/100000),4)</f>
        <v>0.16039999999999999</v>
      </c>
      <c r="N8" s="97" t="str">
        <f t="shared" ref="N8:N37" si="6">IF(ISNUMBER(Q8),ROUND(ROUND(Q8,3)*(E8/100000),4),"")</f>
        <v/>
      </c>
      <c r="O8" s="1"/>
      <c r="P8" s="99"/>
      <c r="Q8" s="100"/>
      <c r="R8" s="115" t="s">
        <v>13</v>
      </c>
      <c r="S8" s="52"/>
      <c r="U8" s="94">
        <f t="shared" ref="U8:U37" si="7">IF(R8="Green zone",MIN(H8,J8),IF(T8="Upper",MIN(I8,J8),IF(T8="Lower",MIN(H8,J8))))</f>
        <v>0.15640000000000001</v>
      </c>
      <c r="V8" s="91">
        <f t="shared" ref="V8:V37" si="8">IF(R8="Green zone",MAX(L8,N8),IF(T8="Upper",MAX(L8,N8),IF(T8="Lower",MAX(M8,N8))))</f>
        <v>0.158</v>
      </c>
    </row>
    <row r="9" spans="1:22" x14ac:dyDescent="0.25">
      <c r="A9" s="66">
        <v>42033</v>
      </c>
      <c r="B9" s="63">
        <v>20.576000000000001</v>
      </c>
      <c r="C9" s="68">
        <v>20.617000000000001</v>
      </c>
      <c r="D9" s="38">
        <f t="shared" si="0"/>
        <v>20.597000000000001</v>
      </c>
      <c r="E9" s="39">
        <v>744.4</v>
      </c>
      <c r="F9" s="47">
        <f t="shared" si="1"/>
        <v>0.15332406800000001</v>
      </c>
      <c r="G9" s="35"/>
      <c r="H9" s="56">
        <f t="shared" ref="H9:H37" si="9">ROUND(ROUND(D9*0.995,3)*(E9/100000),4)</f>
        <v>0.15260000000000001</v>
      </c>
      <c r="I9" s="37">
        <f t="shared" si="2"/>
        <v>0.15029999999999999</v>
      </c>
      <c r="J9" s="41" t="str">
        <f t="shared" si="5"/>
        <v/>
      </c>
      <c r="K9" s="37"/>
      <c r="L9" s="55">
        <f t="shared" si="3"/>
        <v>0.15409999999999999</v>
      </c>
      <c r="M9" s="37">
        <f t="shared" si="4"/>
        <v>0.15640000000000001</v>
      </c>
      <c r="N9" s="41" t="str">
        <f t="shared" si="6"/>
        <v/>
      </c>
      <c r="O9" s="35"/>
      <c r="P9" s="54"/>
      <c r="Q9" s="38"/>
      <c r="R9" s="116" t="s">
        <v>13</v>
      </c>
      <c r="S9" s="52"/>
      <c r="U9" s="56">
        <f t="shared" si="7"/>
        <v>0.15260000000000001</v>
      </c>
      <c r="V9" s="47">
        <f t="shared" si="8"/>
        <v>0.15409999999999999</v>
      </c>
    </row>
    <row r="10" spans="1:22" x14ac:dyDescent="0.25">
      <c r="A10" s="86">
        <v>42032</v>
      </c>
      <c r="B10" s="175">
        <v>20.332000000000001</v>
      </c>
      <c r="C10" s="172">
        <v>19.937999999999999</v>
      </c>
      <c r="D10" s="89">
        <f t="shared" si="0"/>
        <v>20.135000000000002</v>
      </c>
      <c r="E10" s="92">
        <v>744.4</v>
      </c>
      <c r="F10" s="91">
        <f>(D10*E10)/100000</f>
        <v>0.14988493999999999</v>
      </c>
      <c r="G10" s="35"/>
      <c r="H10" s="94">
        <f>ROUND(ROUND(D10*0.995,3)*(E10/100000),4)</f>
        <v>0.14910000000000001</v>
      </c>
      <c r="I10" s="95">
        <f>ROUND(ROUND(D10*0.98,3)*(E10/100000),4)</f>
        <v>0.1469</v>
      </c>
      <c r="J10" s="97" t="str">
        <f t="shared" si="5"/>
        <v/>
      </c>
      <c r="K10" s="37"/>
      <c r="L10" s="98">
        <f>ROUND(ROUND(D10*1.005,3)*(E10/100000),4)</f>
        <v>0.15060000000000001</v>
      </c>
      <c r="M10" s="95">
        <f>ROUND(ROUND(D10*1.02,3)*(E10/100000),4)</f>
        <v>0.15290000000000001</v>
      </c>
      <c r="N10" s="97" t="str">
        <f t="shared" si="6"/>
        <v/>
      </c>
      <c r="O10" s="1"/>
      <c r="P10" s="101"/>
      <c r="Q10" s="89"/>
      <c r="R10" s="115" t="s">
        <v>13</v>
      </c>
      <c r="S10" s="52"/>
      <c r="U10" s="94">
        <f t="shared" si="7"/>
        <v>0.14910000000000001</v>
      </c>
      <c r="V10" s="91">
        <f t="shared" si="8"/>
        <v>0.15060000000000001</v>
      </c>
    </row>
    <row r="11" spans="1:22" x14ac:dyDescent="0.25">
      <c r="A11" s="66">
        <v>42031</v>
      </c>
      <c r="B11" s="176">
        <v>20.135000000000002</v>
      </c>
      <c r="C11" s="173">
        <v>20.170999999999999</v>
      </c>
      <c r="D11" s="38">
        <f t="shared" si="0"/>
        <v>20.152999999999999</v>
      </c>
      <c r="E11" s="39">
        <v>744.83</v>
      </c>
      <c r="F11" s="47">
        <f t="shared" si="1"/>
        <v>0.1501055899</v>
      </c>
      <c r="G11" s="35"/>
      <c r="H11" s="56">
        <f t="shared" si="9"/>
        <v>0.14940000000000001</v>
      </c>
      <c r="I11" s="37">
        <f t="shared" si="2"/>
        <v>0.14710000000000001</v>
      </c>
      <c r="J11" s="41" t="str">
        <f t="shared" si="5"/>
        <v/>
      </c>
      <c r="K11" s="37"/>
      <c r="L11" s="55">
        <f t="shared" si="3"/>
        <v>0.15090000000000001</v>
      </c>
      <c r="M11" s="37">
        <f t="shared" si="4"/>
        <v>0.15310000000000001</v>
      </c>
      <c r="N11" s="41" t="str">
        <f t="shared" si="6"/>
        <v/>
      </c>
      <c r="O11" s="35"/>
      <c r="P11" s="54"/>
      <c r="Q11" s="38"/>
      <c r="R11" s="116" t="s">
        <v>13</v>
      </c>
      <c r="S11" s="52"/>
      <c r="U11" s="56">
        <f t="shared" si="7"/>
        <v>0.14940000000000001</v>
      </c>
      <c r="V11" s="47">
        <f t="shared" si="8"/>
        <v>0.15090000000000001</v>
      </c>
    </row>
    <row r="12" spans="1:22" x14ac:dyDescent="0.25">
      <c r="A12" s="86">
        <v>42030</v>
      </c>
      <c r="B12" s="175">
        <v>20.170999999999999</v>
      </c>
      <c r="C12" s="172">
        <v>20.210999999999999</v>
      </c>
      <c r="D12" s="89">
        <f t="shared" si="0"/>
        <v>20.190999999999999</v>
      </c>
      <c r="E12" s="90">
        <v>744.5</v>
      </c>
      <c r="F12" s="91">
        <f t="shared" si="1"/>
        <v>0.15032199499999999</v>
      </c>
      <c r="G12" s="35"/>
      <c r="H12" s="94">
        <f t="shared" si="9"/>
        <v>0.14960000000000001</v>
      </c>
      <c r="I12" s="95">
        <f>ROUND(ROUND(D12*0.98,3)*(E12/100000),4)</f>
        <v>0.14729999999999999</v>
      </c>
      <c r="J12" s="97">
        <f t="shared" si="5"/>
        <v>0.14760000000000001</v>
      </c>
      <c r="K12" s="37"/>
      <c r="L12" s="98">
        <f t="shared" si="3"/>
        <v>0.15110000000000001</v>
      </c>
      <c r="M12" s="95">
        <f t="shared" si="4"/>
        <v>0.15329999999999999</v>
      </c>
      <c r="N12" s="97" t="str">
        <f t="shared" si="6"/>
        <v/>
      </c>
      <c r="O12" s="1"/>
      <c r="P12" s="101">
        <v>19.824999999999999</v>
      </c>
      <c r="Q12" s="89"/>
      <c r="R12" s="115" t="s">
        <v>28</v>
      </c>
      <c r="S12" s="52"/>
      <c r="T12" s="1" t="s">
        <v>38</v>
      </c>
      <c r="U12" s="94">
        <f t="shared" si="7"/>
        <v>0.14760000000000001</v>
      </c>
      <c r="V12" s="91">
        <f t="shared" si="8"/>
        <v>0.15329999999999999</v>
      </c>
    </row>
    <row r="13" spans="1:22" x14ac:dyDescent="0.25">
      <c r="A13" s="66">
        <v>42029</v>
      </c>
      <c r="B13" s="176">
        <v>20.244</v>
      </c>
      <c r="C13" s="173">
        <v>18.353999999999999</v>
      </c>
      <c r="D13" s="38">
        <f t="shared" si="0"/>
        <v>19.298999999999999</v>
      </c>
      <c r="E13" s="39">
        <f>E14</f>
        <v>744.3</v>
      </c>
      <c r="F13" s="47">
        <f t="shared" si="1"/>
        <v>0.143642457</v>
      </c>
      <c r="G13" s="35"/>
      <c r="H13" s="56">
        <f t="shared" si="9"/>
        <v>0.1429</v>
      </c>
      <c r="I13" s="37">
        <f t="shared" ref="I13:I37" si="10">ROUND(ROUND(D13*0.98,3)*(E13/100000),4)</f>
        <v>0.14080000000000001</v>
      </c>
      <c r="J13" s="41">
        <f t="shared" si="5"/>
        <v>0.12909999999999999</v>
      </c>
      <c r="K13" s="37"/>
      <c r="L13" s="55">
        <f t="shared" si="3"/>
        <v>0.1444</v>
      </c>
      <c r="M13" s="37">
        <f t="shared" si="4"/>
        <v>0.14649999999999999</v>
      </c>
      <c r="N13" s="41" t="str">
        <f t="shared" si="6"/>
        <v/>
      </c>
      <c r="O13" s="35"/>
      <c r="P13" s="54">
        <v>17.350000000000001</v>
      </c>
      <c r="Q13" s="38"/>
      <c r="R13" s="116" t="s">
        <v>13</v>
      </c>
      <c r="S13" s="52"/>
      <c r="U13" s="56">
        <f t="shared" si="7"/>
        <v>0.12909999999999999</v>
      </c>
      <c r="V13" s="47">
        <f t="shared" si="8"/>
        <v>0.1444</v>
      </c>
    </row>
    <row r="14" spans="1:22" x14ac:dyDescent="0.25">
      <c r="A14" s="86">
        <v>42028</v>
      </c>
      <c r="B14" s="175">
        <v>20.257000000000001</v>
      </c>
      <c r="C14" s="172">
        <v>20</v>
      </c>
      <c r="D14" s="89">
        <f t="shared" si="0"/>
        <v>20.129000000000001</v>
      </c>
      <c r="E14" s="92">
        <f>E15</f>
        <v>744.3</v>
      </c>
      <c r="F14" s="91">
        <f t="shared" si="1"/>
        <v>0.14982014699999999</v>
      </c>
      <c r="G14" s="35"/>
      <c r="H14" s="94">
        <f t="shared" si="9"/>
        <v>0.14910000000000001</v>
      </c>
      <c r="I14" s="95">
        <f t="shared" si="10"/>
        <v>0.14680000000000001</v>
      </c>
      <c r="J14" s="97" t="str">
        <f t="shared" si="5"/>
        <v/>
      </c>
      <c r="K14" s="37"/>
      <c r="L14" s="98">
        <f t="shared" si="3"/>
        <v>0.15060000000000001</v>
      </c>
      <c r="M14" s="95">
        <f t="shared" si="4"/>
        <v>0.15279999999999999</v>
      </c>
      <c r="N14" s="97" t="str">
        <f t="shared" si="6"/>
        <v/>
      </c>
      <c r="O14" s="1"/>
      <c r="P14" s="101"/>
      <c r="Q14" s="89"/>
      <c r="R14" s="115" t="s">
        <v>13</v>
      </c>
      <c r="S14" s="52"/>
      <c r="U14" s="94">
        <f t="shared" si="7"/>
        <v>0.14910000000000001</v>
      </c>
      <c r="V14" s="91">
        <f t="shared" si="8"/>
        <v>0.15060000000000001</v>
      </c>
    </row>
    <row r="15" spans="1:22" x14ac:dyDescent="0.25">
      <c r="A15" s="66">
        <v>42027</v>
      </c>
      <c r="B15" s="176">
        <v>20.013000000000002</v>
      </c>
      <c r="C15" s="173">
        <v>20</v>
      </c>
      <c r="D15" s="38">
        <f t="shared" si="0"/>
        <v>20.007000000000001</v>
      </c>
      <c r="E15" s="39">
        <v>744.3</v>
      </c>
      <c r="F15" s="47">
        <f t="shared" si="1"/>
        <v>0.14891210099999999</v>
      </c>
      <c r="G15" s="35"/>
      <c r="H15" s="56">
        <f t="shared" si="9"/>
        <v>0.1482</v>
      </c>
      <c r="I15" s="37">
        <f t="shared" si="10"/>
        <v>0.1459</v>
      </c>
      <c r="J15" s="41" t="str">
        <f t="shared" si="5"/>
        <v/>
      </c>
      <c r="K15" s="37"/>
      <c r="L15" s="55">
        <f t="shared" si="3"/>
        <v>0.1497</v>
      </c>
      <c r="M15" s="37">
        <f t="shared" si="4"/>
        <v>0.15190000000000001</v>
      </c>
      <c r="N15" s="41" t="str">
        <f t="shared" si="6"/>
        <v/>
      </c>
      <c r="O15" s="35"/>
      <c r="P15" s="54"/>
      <c r="Q15" s="38"/>
      <c r="R15" s="116" t="s">
        <v>13</v>
      </c>
      <c r="S15" s="52"/>
      <c r="U15" s="56">
        <f t="shared" si="7"/>
        <v>0.1482</v>
      </c>
      <c r="V15" s="47">
        <f t="shared" si="8"/>
        <v>0.1497</v>
      </c>
    </row>
    <row r="16" spans="1:22" x14ac:dyDescent="0.25">
      <c r="A16" s="86">
        <v>42026</v>
      </c>
      <c r="B16" s="175">
        <v>19.699000000000002</v>
      </c>
      <c r="C16" s="172">
        <v>19.41</v>
      </c>
      <c r="D16" s="89">
        <f t="shared" si="0"/>
        <v>19.555</v>
      </c>
      <c r="E16" s="92">
        <v>744.54</v>
      </c>
      <c r="F16" s="91">
        <f t="shared" si="1"/>
        <v>0.145594797</v>
      </c>
      <c r="G16" s="35"/>
      <c r="H16" s="94">
        <f t="shared" si="9"/>
        <v>0.1449</v>
      </c>
      <c r="I16" s="95">
        <f t="shared" si="10"/>
        <v>0.14269999999999999</v>
      </c>
      <c r="J16" s="97">
        <f t="shared" si="5"/>
        <v>0.14410000000000001</v>
      </c>
      <c r="K16" s="37"/>
      <c r="L16" s="98">
        <f t="shared" si="3"/>
        <v>0.14630000000000001</v>
      </c>
      <c r="M16" s="95">
        <f t="shared" si="4"/>
        <v>0.14849999999999999</v>
      </c>
      <c r="N16" s="97" t="str">
        <f t="shared" si="6"/>
        <v/>
      </c>
      <c r="O16" s="1"/>
      <c r="P16" s="101">
        <v>19.350000000000001</v>
      </c>
      <c r="Q16" s="89"/>
      <c r="R16" s="115" t="s">
        <v>28</v>
      </c>
      <c r="S16" s="52"/>
      <c r="T16" s="1" t="s">
        <v>38</v>
      </c>
      <c r="U16" s="94">
        <f t="shared" si="7"/>
        <v>0.14410000000000001</v>
      </c>
      <c r="V16" s="91">
        <f t="shared" si="8"/>
        <v>0.14849999999999999</v>
      </c>
    </row>
    <row r="17" spans="1:22" x14ac:dyDescent="0.25">
      <c r="A17" s="66">
        <v>42025</v>
      </c>
      <c r="B17" s="176">
        <v>19.465</v>
      </c>
      <c r="C17" s="173">
        <v>19.471</v>
      </c>
      <c r="D17" s="38">
        <f t="shared" si="0"/>
        <v>19.468</v>
      </c>
      <c r="E17" s="39">
        <v>743.55</v>
      </c>
      <c r="F17" s="47">
        <f t="shared" si="1"/>
        <v>0.144754314</v>
      </c>
      <c r="G17" s="35"/>
      <c r="H17" s="56">
        <f t="shared" si="9"/>
        <v>0.14399999999999999</v>
      </c>
      <c r="I17" s="37">
        <f t="shared" si="10"/>
        <v>0.1419</v>
      </c>
      <c r="J17" s="41">
        <f t="shared" si="5"/>
        <v>0.1439</v>
      </c>
      <c r="K17" s="37"/>
      <c r="L17" s="55">
        <f t="shared" si="3"/>
        <v>0.14549999999999999</v>
      </c>
      <c r="M17" s="37">
        <f t="shared" si="4"/>
        <v>0.14760000000000001</v>
      </c>
      <c r="N17" s="41" t="str">
        <f t="shared" si="6"/>
        <v/>
      </c>
      <c r="O17" s="35"/>
      <c r="P17" s="54">
        <v>19.350000000000001</v>
      </c>
      <c r="Q17" s="38"/>
      <c r="R17" s="116" t="s">
        <v>28</v>
      </c>
      <c r="S17" s="52"/>
      <c r="T17" s="1" t="s">
        <v>38</v>
      </c>
      <c r="U17" s="56">
        <f t="shared" si="7"/>
        <v>0.1439</v>
      </c>
      <c r="V17" s="47">
        <f t="shared" si="8"/>
        <v>0.14760000000000001</v>
      </c>
    </row>
    <row r="18" spans="1:22" x14ac:dyDescent="0.25">
      <c r="A18" s="86">
        <v>42024</v>
      </c>
      <c r="B18" s="175">
        <v>19.626999999999999</v>
      </c>
      <c r="C18" s="172">
        <v>20.800999999999998</v>
      </c>
      <c r="D18" s="89">
        <f t="shared" si="0"/>
        <v>20.213999999999999</v>
      </c>
      <c r="E18" s="92">
        <v>743.51</v>
      </c>
      <c r="F18" s="91">
        <f t="shared" si="1"/>
        <v>0.15029311139999998</v>
      </c>
      <c r="G18" s="35"/>
      <c r="H18" s="94">
        <f t="shared" si="9"/>
        <v>0.14949999999999999</v>
      </c>
      <c r="I18" s="95">
        <f t="shared" si="10"/>
        <v>0.14729999999999999</v>
      </c>
      <c r="J18" s="97">
        <f t="shared" si="5"/>
        <v>0.14369999999999999</v>
      </c>
      <c r="K18" s="37"/>
      <c r="L18" s="98">
        <f t="shared" si="3"/>
        <v>0.151</v>
      </c>
      <c r="M18" s="95">
        <f t="shared" si="4"/>
        <v>0.15329999999999999</v>
      </c>
      <c r="N18" s="97" t="str">
        <f t="shared" si="6"/>
        <v/>
      </c>
      <c r="O18" s="1"/>
      <c r="P18" s="101">
        <v>19.324999999999999</v>
      </c>
      <c r="Q18" s="89"/>
      <c r="R18" s="115" t="s">
        <v>28</v>
      </c>
      <c r="S18" s="52"/>
      <c r="T18" s="1" t="s">
        <v>31</v>
      </c>
      <c r="U18" s="94">
        <f t="shared" si="7"/>
        <v>0.14369999999999999</v>
      </c>
      <c r="V18" s="91">
        <f t="shared" si="8"/>
        <v>0.151</v>
      </c>
    </row>
    <row r="19" spans="1:22" x14ac:dyDescent="0.25">
      <c r="A19" s="66">
        <v>42023</v>
      </c>
      <c r="B19" s="176">
        <v>20.193999999999999</v>
      </c>
      <c r="C19" s="173">
        <v>19.324999999999999</v>
      </c>
      <c r="D19" s="38">
        <f t="shared" si="0"/>
        <v>19.760000000000002</v>
      </c>
      <c r="E19" s="39">
        <v>743.45</v>
      </c>
      <c r="F19" s="47">
        <f t="shared" si="1"/>
        <v>0.14690572000000002</v>
      </c>
      <c r="G19" s="35"/>
      <c r="H19" s="56">
        <f t="shared" si="9"/>
        <v>0.1462</v>
      </c>
      <c r="I19" s="37">
        <f t="shared" si="10"/>
        <v>0.14399999999999999</v>
      </c>
      <c r="J19" s="41">
        <f t="shared" si="5"/>
        <v>0.14369999999999999</v>
      </c>
      <c r="K19" s="37"/>
      <c r="L19" s="55">
        <f t="shared" si="3"/>
        <v>0.14760000000000001</v>
      </c>
      <c r="M19" s="37">
        <f t="shared" si="4"/>
        <v>0.14979999999999999</v>
      </c>
      <c r="N19" s="41" t="str">
        <f t="shared" si="6"/>
        <v/>
      </c>
      <c r="O19" s="35"/>
      <c r="P19" s="54">
        <v>19.324999999999999</v>
      </c>
      <c r="Q19" s="38"/>
      <c r="R19" s="116" t="s">
        <v>13</v>
      </c>
      <c r="S19" s="52"/>
      <c r="U19" s="56">
        <f t="shared" si="7"/>
        <v>0.14369999999999999</v>
      </c>
      <c r="V19" s="47">
        <f t="shared" si="8"/>
        <v>0.14760000000000001</v>
      </c>
    </row>
    <row r="20" spans="1:22" x14ac:dyDescent="0.25">
      <c r="A20" s="86">
        <v>42022</v>
      </c>
      <c r="B20" s="175">
        <v>20.109000000000002</v>
      </c>
      <c r="C20" s="172">
        <v>22.088000000000001</v>
      </c>
      <c r="D20" s="89">
        <f t="shared" si="0"/>
        <v>21.099</v>
      </c>
      <c r="E20" s="92">
        <f>E21</f>
        <v>743.46</v>
      </c>
      <c r="F20" s="91">
        <f t="shared" si="1"/>
        <v>0.15686262540000001</v>
      </c>
      <c r="G20" s="35"/>
      <c r="H20" s="94">
        <f t="shared" si="9"/>
        <v>0.15609999999999999</v>
      </c>
      <c r="I20" s="95">
        <f t="shared" si="10"/>
        <v>0.1537</v>
      </c>
      <c r="J20" s="97" t="str">
        <f t="shared" si="5"/>
        <v/>
      </c>
      <c r="K20" s="37"/>
      <c r="L20" s="98">
        <f t="shared" si="3"/>
        <v>0.15759999999999999</v>
      </c>
      <c r="M20" s="95">
        <f t="shared" si="4"/>
        <v>0.16</v>
      </c>
      <c r="N20" s="97" t="str">
        <f t="shared" si="6"/>
        <v/>
      </c>
      <c r="O20" s="1"/>
      <c r="P20" s="101"/>
      <c r="Q20" s="89"/>
      <c r="R20" s="115" t="s">
        <v>13</v>
      </c>
      <c r="S20" s="52"/>
      <c r="U20" s="94">
        <f t="shared" si="7"/>
        <v>0.15609999999999999</v>
      </c>
      <c r="V20" s="91">
        <f t="shared" si="8"/>
        <v>0.15759999999999999</v>
      </c>
    </row>
    <row r="21" spans="1:22" x14ac:dyDescent="0.25">
      <c r="A21" s="66">
        <v>42021</v>
      </c>
      <c r="B21" s="176">
        <v>20.109000000000002</v>
      </c>
      <c r="C21" s="173">
        <v>22.088000000000001</v>
      </c>
      <c r="D21" s="38">
        <f t="shared" si="0"/>
        <v>21.099</v>
      </c>
      <c r="E21" s="39">
        <f>E22</f>
        <v>743.46</v>
      </c>
      <c r="F21" s="47">
        <f t="shared" si="1"/>
        <v>0.15686262540000001</v>
      </c>
      <c r="G21" s="35"/>
      <c r="H21" s="56">
        <f t="shared" si="9"/>
        <v>0.15609999999999999</v>
      </c>
      <c r="I21" s="37">
        <f t="shared" si="10"/>
        <v>0.1537</v>
      </c>
      <c r="J21" s="41" t="str">
        <f t="shared" si="5"/>
        <v/>
      </c>
      <c r="K21" s="37"/>
      <c r="L21" s="55">
        <f t="shared" si="3"/>
        <v>0.15759999999999999</v>
      </c>
      <c r="M21" s="37">
        <f t="shared" si="4"/>
        <v>0.16</v>
      </c>
      <c r="N21" s="41" t="str">
        <f t="shared" si="6"/>
        <v/>
      </c>
      <c r="O21" s="35"/>
      <c r="P21" s="54"/>
      <c r="Q21" s="38"/>
      <c r="R21" s="116" t="s">
        <v>13</v>
      </c>
      <c r="S21" s="52"/>
      <c r="U21" s="56">
        <f t="shared" si="7"/>
        <v>0.15609999999999999</v>
      </c>
      <c r="V21" s="47">
        <f t="shared" si="8"/>
        <v>0.15759999999999999</v>
      </c>
    </row>
    <row r="22" spans="1:22" x14ac:dyDescent="0.25">
      <c r="A22" s="86">
        <v>42020</v>
      </c>
      <c r="B22" s="175">
        <v>20.452999999999999</v>
      </c>
      <c r="C22" s="172">
        <v>20.725000000000001</v>
      </c>
      <c r="D22" s="89">
        <f t="shared" si="0"/>
        <v>20.588999999999999</v>
      </c>
      <c r="E22" s="92">
        <v>743.46</v>
      </c>
      <c r="F22" s="91">
        <f t="shared" si="1"/>
        <v>0.1530709794</v>
      </c>
      <c r="G22" s="35"/>
      <c r="H22" s="94">
        <f t="shared" si="9"/>
        <v>0.15229999999999999</v>
      </c>
      <c r="I22" s="95">
        <f t="shared" si="10"/>
        <v>0.15</v>
      </c>
      <c r="J22" s="97" t="str">
        <f t="shared" si="5"/>
        <v/>
      </c>
      <c r="K22" s="37"/>
      <c r="L22" s="98">
        <f t="shared" si="3"/>
        <v>0.15379999999999999</v>
      </c>
      <c r="M22" s="95">
        <f t="shared" si="4"/>
        <v>0.15609999999999999</v>
      </c>
      <c r="N22" s="97" t="str">
        <f t="shared" si="6"/>
        <v/>
      </c>
      <c r="O22" s="1"/>
      <c r="P22" s="101"/>
      <c r="Q22" s="89"/>
      <c r="R22" s="115" t="s">
        <v>28</v>
      </c>
      <c r="S22" s="52"/>
      <c r="T22" s="1" t="s">
        <v>38</v>
      </c>
      <c r="U22" s="94">
        <f t="shared" si="7"/>
        <v>0.15229999999999999</v>
      </c>
      <c r="V22" s="91">
        <f t="shared" si="8"/>
        <v>0.15609999999999999</v>
      </c>
    </row>
    <row r="23" spans="1:22" x14ac:dyDescent="0.25">
      <c r="A23" s="66">
        <v>42019</v>
      </c>
      <c r="B23" s="176">
        <v>20.875</v>
      </c>
      <c r="C23" s="173">
        <v>20.263000000000002</v>
      </c>
      <c r="D23" s="38">
        <f t="shared" si="0"/>
        <v>20.568999999999999</v>
      </c>
      <c r="E23" s="39">
        <v>743.46</v>
      </c>
      <c r="F23" s="47">
        <f t="shared" si="1"/>
        <v>0.1529222874</v>
      </c>
      <c r="G23" s="35"/>
      <c r="H23" s="56">
        <f t="shared" si="9"/>
        <v>0.1522</v>
      </c>
      <c r="I23" s="37">
        <f t="shared" si="10"/>
        <v>0.14990000000000001</v>
      </c>
      <c r="J23" s="41" t="str">
        <f t="shared" si="5"/>
        <v/>
      </c>
      <c r="K23" s="37"/>
      <c r="L23" s="55">
        <f t="shared" si="3"/>
        <v>0.1537</v>
      </c>
      <c r="M23" s="37">
        <f t="shared" si="4"/>
        <v>0.156</v>
      </c>
      <c r="N23" s="41" t="str">
        <f t="shared" si="6"/>
        <v/>
      </c>
      <c r="O23" s="35"/>
      <c r="P23" s="54"/>
      <c r="Q23" s="38"/>
      <c r="R23" s="116" t="s">
        <v>13</v>
      </c>
      <c r="S23" s="52"/>
      <c r="U23" s="56">
        <f t="shared" si="7"/>
        <v>0.1522</v>
      </c>
      <c r="V23" s="47">
        <f t="shared" si="8"/>
        <v>0.1537</v>
      </c>
    </row>
    <row r="24" spans="1:22" x14ac:dyDescent="0.25">
      <c r="A24" s="86">
        <v>42018</v>
      </c>
      <c r="B24" s="175">
        <v>20.3</v>
      </c>
      <c r="C24" s="172">
        <v>20.350000000000001</v>
      </c>
      <c r="D24" s="89">
        <f t="shared" si="0"/>
        <v>20.324999999999999</v>
      </c>
      <c r="E24" s="92">
        <v>743.86</v>
      </c>
      <c r="F24" s="91">
        <f t="shared" si="1"/>
        <v>0.15118954500000001</v>
      </c>
      <c r="G24" s="35"/>
      <c r="H24" s="94">
        <f t="shared" si="9"/>
        <v>0.15040000000000001</v>
      </c>
      <c r="I24" s="95">
        <f t="shared" si="10"/>
        <v>0.1482</v>
      </c>
      <c r="J24" s="97">
        <f t="shared" si="5"/>
        <v>0.15079999999999999</v>
      </c>
      <c r="K24" s="37"/>
      <c r="L24" s="98">
        <f t="shared" si="3"/>
        <v>0.15190000000000001</v>
      </c>
      <c r="M24" s="95">
        <f t="shared" si="4"/>
        <v>0.1542</v>
      </c>
      <c r="N24" s="97" t="str">
        <f t="shared" si="6"/>
        <v/>
      </c>
      <c r="O24" s="1"/>
      <c r="P24" s="101">
        <v>20.274999999999999</v>
      </c>
      <c r="Q24" s="89"/>
      <c r="R24" s="115" t="s">
        <v>13</v>
      </c>
      <c r="S24" s="52"/>
      <c r="U24" s="94">
        <f t="shared" si="7"/>
        <v>0.15040000000000001</v>
      </c>
      <c r="V24" s="91">
        <f t="shared" si="8"/>
        <v>0.15190000000000001</v>
      </c>
    </row>
    <row r="25" spans="1:22" x14ac:dyDescent="0.25">
      <c r="A25" s="66">
        <v>42017</v>
      </c>
      <c r="B25" s="176">
        <v>20.036999999999999</v>
      </c>
      <c r="C25" s="173">
        <v>20.068000000000001</v>
      </c>
      <c r="D25" s="38">
        <f t="shared" si="0"/>
        <v>20.053000000000001</v>
      </c>
      <c r="E25" s="39">
        <v>743.98</v>
      </c>
      <c r="F25" s="47">
        <f t="shared" si="1"/>
        <v>0.1491903094</v>
      </c>
      <c r="G25" s="35"/>
      <c r="H25" s="56">
        <f t="shared" si="9"/>
        <v>0.1484</v>
      </c>
      <c r="I25" s="37">
        <f t="shared" si="10"/>
        <v>0.1462</v>
      </c>
      <c r="J25" s="41">
        <f t="shared" si="5"/>
        <v>0.1484</v>
      </c>
      <c r="K25" s="37"/>
      <c r="L25" s="55">
        <f t="shared" si="3"/>
        <v>0.14990000000000001</v>
      </c>
      <c r="M25" s="37">
        <f t="shared" si="4"/>
        <v>0.1522</v>
      </c>
      <c r="N25" s="41" t="str">
        <f t="shared" si="6"/>
        <v/>
      </c>
      <c r="O25" s="35"/>
      <c r="P25" s="54">
        <v>19.95</v>
      </c>
      <c r="Q25" s="38"/>
      <c r="R25" s="116" t="s">
        <v>13</v>
      </c>
      <c r="S25" s="52"/>
      <c r="U25" s="56">
        <f t="shared" si="7"/>
        <v>0.1484</v>
      </c>
      <c r="V25" s="47">
        <f t="shared" si="8"/>
        <v>0.14990000000000001</v>
      </c>
    </row>
    <row r="26" spans="1:22" x14ac:dyDescent="0.25">
      <c r="A26" s="86">
        <v>42016</v>
      </c>
      <c r="B26" s="175">
        <v>19.530999999999999</v>
      </c>
      <c r="C26" s="172">
        <v>20.785</v>
      </c>
      <c r="D26" s="89">
        <f t="shared" si="0"/>
        <v>20.158000000000001</v>
      </c>
      <c r="E26" s="92">
        <v>743.91</v>
      </c>
      <c r="F26" s="91">
        <f t="shared" si="1"/>
        <v>0.14995737779999999</v>
      </c>
      <c r="G26" s="35"/>
      <c r="H26" s="94">
        <f t="shared" si="9"/>
        <v>0.1492</v>
      </c>
      <c r="I26" s="95">
        <f t="shared" si="10"/>
        <v>0.14699999999999999</v>
      </c>
      <c r="J26" s="97" t="str">
        <f t="shared" si="5"/>
        <v/>
      </c>
      <c r="K26" s="37"/>
      <c r="L26" s="98">
        <f t="shared" si="3"/>
        <v>0.1507</v>
      </c>
      <c r="M26" s="95">
        <f t="shared" si="4"/>
        <v>0.153</v>
      </c>
      <c r="N26" s="97" t="str">
        <f t="shared" si="6"/>
        <v/>
      </c>
      <c r="O26" s="1"/>
      <c r="P26" s="101"/>
      <c r="Q26" s="89"/>
      <c r="R26" s="115" t="s">
        <v>13</v>
      </c>
      <c r="S26" s="52"/>
      <c r="U26" s="94">
        <f t="shared" si="7"/>
        <v>0.1492</v>
      </c>
      <c r="V26" s="91">
        <f t="shared" si="8"/>
        <v>0.1507</v>
      </c>
    </row>
    <row r="27" spans="1:22" x14ac:dyDescent="0.25">
      <c r="A27" s="66">
        <v>42015</v>
      </c>
      <c r="B27" s="176">
        <v>19.584</v>
      </c>
      <c r="C27" s="173">
        <v>21.411999999999999</v>
      </c>
      <c r="D27" s="38">
        <f t="shared" si="0"/>
        <v>20.498000000000001</v>
      </c>
      <c r="E27" s="39">
        <f>E28</f>
        <v>743.93</v>
      </c>
      <c r="F27" s="47">
        <f t="shared" si="1"/>
        <v>0.1524907714</v>
      </c>
      <c r="G27" s="35"/>
      <c r="H27" s="56">
        <f t="shared" si="9"/>
        <v>0.1517</v>
      </c>
      <c r="I27" s="37">
        <f t="shared" si="10"/>
        <v>0.14940000000000001</v>
      </c>
      <c r="J27" s="41" t="str">
        <f t="shared" si="5"/>
        <v/>
      </c>
      <c r="K27" s="37"/>
      <c r="L27" s="55">
        <f t="shared" si="3"/>
        <v>0.1532</v>
      </c>
      <c r="M27" s="37">
        <f t="shared" si="4"/>
        <v>0.1555</v>
      </c>
      <c r="N27" s="41">
        <f t="shared" si="6"/>
        <v>0.15809999999999999</v>
      </c>
      <c r="O27" s="35"/>
      <c r="P27" s="54"/>
      <c r="Q27" s="38">
        <v>21.25</v>
      </c>
      <c r="R27" s="116" t="s">
        <v>28</v>
      </c>
      <c r="S27" s="52"/>
      <c r="T27" s="1" t="s">
        <v>38</v>
      </c>
      <c r="U27" s="56">
        <f t="shared" si="7"/>
        <v>0.1517</v>
      </c>
      <c r="V27" s="47">
        <f t="shared" si="8"/>
        <v>0.15809999999999999</v>
      </c>
    </row>
    <row r="28" spans="1:22" s="185" customFormat="1" x14ac:dyDescent="0.25">
      <c r="A28" s="86">
        <v>42014</v>
      </c>
      <c r="B28" s="175">
        <v>19.571999999999999</v>
      </c>
      <c r="C28" s="172">
        <v>18</v>
      </c>
      <c r="D28" s="89">
        <f t="shared" si="0"/>
        <v>18.786000000000001</v>
      </c>
      <c r="E28" s="92">
        <f>E29</f>
        <v>743.93</v>
      </c>
      <c r="F28" s="91">
        <f t="shared" si="1"/>
        <v>0.1397546898</v>
      </c>
      <c r="G28" s="182"/>
      <c r="H28" s="94">
        <f t="shared" si="9"/>
        <v>0.1391</v>
      </c>
      <c r="I28" s="95">
        <f t="shared" si="10"/>
        <v>0.13700000000000001</v>
      </c>
      <c r="J28" s="97" t="str">
        <f t="shared" si="5"/>
        <v/>
      </c>
      <c r="K28" s="95"/>
      <c r="L28" s="98">
        <f t="shared" si="3"/>
        <v>0.14050000000000001</v>
      </c>
      <c r="M28" s="95">
        <f t="shared" si="4"/>
        <v>0.1426</v>
      </c>
      <c r="N28" s="97" t="str">
        <f t="shared" si="6"/>
        <v/>
      </c>
      <c r="O28" s="183"/>
      <c r="P28" s="101"/>
      <c r="Q28" s="89"/>
      <c r="R28" s="115" t="s">
        <v>28</v>
      </c>
      <c r="S28" s="184"/>
      <c r="T28" s="183" t="s">
        <v>38</v>
      </c>
      <c r="U28" s="94">
        <f t="shared" si="7"/>
        <v>0.1391</v>
      </c>
      <c r="V28" s="91">
        <f t="shared" si="8"/>
        <v>0.1426</v>
      </c>
    </row>
    <row r="29" spans="1:22" x14ac:dyDescent="0.25">
      <c r="A29" s="66">
        <v>42013</v>
      </c>
      <c r="B29" s="176">
        <v>19.797000000000001</v>
      </c>
      <c r="C29" s="173">
        <v>19.600000000000001</v>
      </c>
      <c r="D29" s="38">
        <f t="shared" si="0"/>
        <v>19.699000000000002</v>
      </c>
      <c r="E29" s="39">
        <v>743.93</v>
      </c>
      <c r="F29" s="47">
        <f t="shared" si="1"/>
        <v>0.1465467707</v>
      </c>
      <c r="G29" s="35"/>
      <c r="H29" s="56">
        <f t="shared" si="9"/>
        <v>0.14580000000000001</v>
      </c>
      <c r="I29" s="37">
        <f t="shared" si="10"/>
        <v>0.14360000000000001</v>
      </c>
      <c r="J29" s="41">
        <f t="shared" si="5"/>
        <v>0.14580000000000001</v>
      </c>
      <c r="K29" s="37"/>
      <c r="L29" s="55">
        <f t="shared" si="3"/>
        <v>0.14729999999999999</v>
      </c>
      <c r="M29" s="37">
        <f t="shared" si="4"/>
        <v>0.14949999999999999</v>
      </c>
      <c r="N29" s="41" t="str">
        <f t="shared" si="6"/>
        <v/>
      </c>
      <c r="O29" s="35"/>
      <c r="P29" s="54">
        <v>19.600000000000001</v>
      </c>
      <c r="Q29" s="38"/>
      <c r="R29" s="116" t="s">
        <v>28</v>
      </c>
      <c r="S29" s="52"/>
      <c r="T29" s="1" t="s">
        <v>38</v>
      </c>
      <c r="U29" s="56">
        <f t="shared" si="7"/>
        <v>0.14580000000000001</v>
      </c>
      <c r="V29" s="47">
        <f t="shared" si="8"/>
        <v>0.14949999999999999</v>
      </c>
    </row>
    <row r="30" spans="1:22" x14ac:dyDescent="0.25">
      <c r="A30" s="86">
        <v>42012</v>
      </c>
      <c r="B30" s="175">
        <v>19.838999999999999</v>
      </c>
      <c r="C30" s="172">
        <v>19.579000000000001</v>
      </c>
      <c r="D30" s="89">
        <f t="shared" si="0"/>
        <v>19.709</v>
      </c>
      <c r="E30" s="92">
        <v>743.98</v>
      </c>
      <c r="F30" s="91">
        <f t="shared" si="1"/>
        <v>0.14663101819999999</v>
      </c>
      <c r="G30" s="35"/>
      <c r="H30" s="94">
        <f t="shared" si="9"/>
        <v>0.1459</v>
      </c>
      <c r="I30" s="95">
        <f t="shared" si="10"/>
        <v>0.14369999999999999</v>
      </c>
      <c r="J30" s="97">
        <f t="shared" si="5"/>
        <v>0.14580000000000001</v>
      </c>
      <c r="K30" s="37"/>
      <c r="L30" s="98">
        <f t="shared" si="3"/>
        <v>0.1474</v>
      </c>
      <c r="M30" s="95">
        <f t="shared" si="4"/>
        <v>0.14960000000000001</v>
      </c>
      <c r="N30" s="97" t="str">
        <f t="shared" si="6"/>
        <v/>
      </c>
      <c r="O30" s="1"/>
      <c r="P30" s="101">
        <v>19.600000000000001</v>
      </c>
      <c r="Q30" s="89"/>
      <c r="R30" s="115" t="s">
        <v>13</v>
      </c>
      <c r="S30" s="52"/>
      <c r="U30" s="94">
        <f t="shared" si="7"/>
        <v>0.14580000000000001</v>
      </c>
      <c r="V30" s="91">
        <f t="shared" si="8"/>
        <v>0.1474</v>
      </c>
    </row>
    <row r="31" spans="1:22" x14ac:dyDescent="0.25">
      <c r="A31" s="66">
        <v>42011</v>
      </c>
      <c r="B31" s="176">
        <v>20.091999999999999</v>
      </c>
      <c r="C31" s="173">
        <v>20.988</v>
      </c>
      <c r="D31" s="38">
        <f t="shared" si="0"/>
        <v>20.54</v>
      </c>
      <c r="E31" s="39">
        <v>744.21</v>
      </c>
      <c r="F31" s="47">
        <f t="shared" si="1"/>
        <v>0.152860734</v>
      </c>
      <c r="G31" s="35"/>
      <c r="H31" s="56">
        <f t="shared" si="9"/>
        <v>0.15210000000000001</v>
      </c>
      <c r="I31" s="37">
        <f t="shared" si="10"/>
        <v>0.14979999999999999</v>
      </c>
      <c r="J31" s="41" t="str">
        <f t="shared" si="5"/>
        <v/>
      </c>
      <c r="K31" s="37"/>
      <c r="L31" s="55">
        <f t="shared" si="3"/>
        <v>0.15359999999999999</v>
      </c>
      <c r="M31" s="37">
        <f t="shared" si="4"/>
        <v>0.15590000000000001</v>
      </c>
      <c r="N31" s="41" t="str">
        <f t="shared" si="6"/>
        <v/>
      </c>
      <c r="O31" s="35"/>
      <c r="P31" s="54"/>
      <c r="Q31" s="38"/>
      <c r="R31" s="116" t="s">
        <v>13</v>
      </c>
      <c r="S31" s="52"/>
      <c r="U31" s="56">
        <f t="shared" si="7"/>
        <v>0.15210000000000001</v>
      </c>
      <c r="V31" s="47">
        <f t="shared" si="8"/>
        <v>0.15359999999999999</v>
      </c>
    </row>
    <row r="32" spans="1:22" x14ac:dyDescent="0.25">
      <c r="A32" s="86">
        <v>42010</v>
      </c>
      <c r="B32" s="175">
        <v>20.446000000000002</v>
      </c>
      <c r="C32" s="172">
        <v>19.564</v>
      </c>
      <c r="D32" s="89">
        <f t="shared" si="0"/>
        <v>20.004999999999999</v>
      </c>
      <c r="E32" s="92">
        <v>744.14</v>
      </c>
      <c r="F32" s="91">
        <f t="shared" si="1"/>
        <v>0.148865207</v>
      </c>
      <c r="G32" s="35"/>
      <c r="H32" s="94">
        <f t="shared" si="9"/>
        <v>0.14810000000000001</v>
      </c>
      <c r="I32" s="95">
        <f t="shared" si="10"/>
        <v>0.1459</v>
      </c>
      <c r="J32" s="97">
        <f t="shared" si="5"/>
        <v>0.1444</v>
      </c>
      <c r="K32" s="37"/>
      <c r="L32" s="98">
        <f t="shared" si="3"/>
        <v>0.14960000000000001</v>
      </c>
      <c r="M32" s="95">
        <f t="shared" si="4"/>
        <v>0.15179999999999999</v>
      </c>
      <c r="N32" s="97" t="str">
        <f t="shared" si="6"/>
        <v/>
      </c>
      <c r="O32" s="1"/>
      <c r="P32" s="101">
        <v>19.399999999999999</v>
      </c>
      <c r="Q32" s="89"/>
      <c r="R32" s="115" t="s">
        <v>13</v>
      </c>
      <c r="S32" s="52"/>
      <c r="U32" s="94">
        <f t="shared" si="7"/>
        <v>0.1444</v>
      </c>
      <c r="V32" s="91">
        <f t="shared" si="8"/>
        <v>0.14960000000000001</v>
      </c>
    </row>
    <row r="33" spans="1:22" x14ac:dyDescent="0.25">
      <c r="A33" s="66">
        <v>42009</v>
      </c>
      <c r="B33" s="176">
        <v>20.664000000000001</v>
      </c>
      <c r="C33" s="173">
        <v>21.625</v>
      </c>
      <c r="D33" s="38">
        <f t="shared" si="0"/>
        <v>21.145</v>
      </c>
      <c r="E33" s="39">
        <v>744.1</v>
      </c>
      <c r="F33" s="47">
        <f t="shared" si="1"/>
        <v>0.15733994500000001</v>
      </c>
      <c r="G33" s="35"/>
      <c r="H33" s="56">
        <f t="shared" si="9"/>
        <v>0.15659999999999999</v>
      </c>
      <c r="I33" s="37">
        <f t="shared" si="10"/>
        <v>0.1542</v>
      </c>
      <c r="J33" s="41" t="str">
        <f t="shared" si="5"/>
        <v/>
      </c>
      <c r="K33" s="37"/>
      <c r="L33" s="55">
        <f t="shared" si="3"/>
        <v>0.15809999999999999</v>
      </c>
      <c r="M33" s="37">
        <f t="shared" si="4"/>
        <v>0.1605</v>
      </c>
      <c r="N33" s="41">
        <f t="shared" si="6"/>
        <v>0.16850000000000001</v>
      </c>
      <c r="O33" s="35"/>
      <c r="P33" s="54"/>
      <c r="Q33" s="38">
        <v>22.65</v>
      </c>
      <c r="R33" s="116" t="s">
        <v>13</v>
      </c>
      <c r="S33" s="52"/>
      <c r="U33" s="56">
        <f t="shared" si="7"/>
        <v>0.15659999999999999</v>
      </c>
      <c r="V33" s="47">
        <f t="shared" si="8"/>
        <v>0.16850000000000001</v>
      </c>
    </row>
    <row r="34" spans="1:22" x14ac:dyDescent="0.25">
      <c r="A34" s="86">
        <v>42008</v>
      </c>
      <c r="B34" s="175">
        <v>20.539000000000001</v>
      </c>
      <c r="C34" s="172">
        <v>20.2</v>
      </c>
      <c r="D34" s="89">
        <f t="shared" si="0"/>
        <v>20.37</v>
      </c>
      <c r="E34" s="92">
        <f>E35</f>
        <v>744.34</v>
      </c>
      <c r="F34" s="91">
        <f t="shared" si="1"/>
        <v>0.151622058</v>
      </c>
      <c r="G34" s="35"/>
      <c r="H34" s="94">
        <f t="shared" si="9"/>
        <v>0.15090000000000001</v>
      </c>
      <c r="I34" s="95">
        <f t="shared" si="10"/>
        <v>0.14860000000000001</v>
      </c>
      <c r="J34" s="97" t="str">
        <f t="shared" si="5"/>
        <v/>
      </c>
      <c r="K34" s="37"/>
      <c r="L34" s="98">
        <f t="shared" si="3"/>
        <v>0.15240000000000001</v>
      </c>
      <c r="M34" s="95">
        <f t="shared" si="4"/>
        <v>0.1547</v>
      </c>
      <c r="N34" s="97" t="str">
        <f t="shared" si="6"/>
        <v/>
      </c>
      <c r="O34" s="1"/>
      <c r="P34" s="101"/>
      <c r="Q34" s="89"/>
      <c r="R34" s="115" t="s">
        <v>13</v>
      </c>
      <c r="S34" s="52"/>
      <c r="U34" s="94">
        <f t="shared" si="7"/>
        <v>0.15090000000000001</v>
      </c>
      <c r="V34" s="91">
        <f t="shared" si="8"/>
        <v>0.15240000000000001</v>
      </c>
    </row>
    <row r="35" spans="1:22" x14ac:dyDescent="0.25">
      <c r="A35" s="66">
        <v>42007</v>
      </c>
      <c r="B35" s="176">
        <v>20.538</v>
      </c>
      <c r="C35" s="173">
        <v>20.779</v>
      </c>
      <c r="D35" s="38">
        <f t="shared" si="0"/>
        <v>20.658999999999999</v>
      </c>
      <c r="E35" s="39">
        <f>E36</f>
        <v>744.34</v>
      </c>
      <c r="F35" s="47">
        <f t="shared" si="1"/>
        <v>0.15377320059999999</v>
      </c>
      <c r="G35" s="35"/>
      <c r="H35" s="56">
        <f t="shared" si="9"/>
        <v>0.153</v>
      </c>
      <c r="I35" s="37">
        <f t="shared" si="10"/>
        <v>0.1507</v>
      </c>
      <c r="J35" s="41" t="str">
        <f t="shared" si="5"/>
        <v/>
      </c>
      <c r="K35" s="37"/>
      <c r="L35" s="55">
        <f t="shared" si="3"/>
        <v>0.1545</v>
      </c>
      <c r="M35" s="37">
        <f t="shared" si="4"/>
        <v>0.15679999999999999</v>
      </c>
      <c r="N35" s="41">
        <f t="shared" si="6"/>
        <v>0.15609999999999999</v>
      </c>
      <c r="O35" s="1"/>
      <c r="P35" s="54"/>
      <c r="Q35" s="38">
        <v>20.975000000000001</v>
      </c>
      <c r="R35" s="116" t="s">
        <v>13</v>
      </c>
      <c r="S35" s="52"/>
      <c r="U35" s="56">
        <f t="shared" si="7"/>
        <v>0.153</v>
      </c>
      <c r="V35" s="47">
        <f t="shared" si="8"/>
        <v>0.15609999999999999</v>
      </c>
    </row>
    <row r="36" spans="1:22" x14ac:dyDescent="0.25">
      <c r="A36" s="86">
        <v>42006</v>
      </c>
      <c r="B36" s="175">
        <v>21.068000000000001</v>
      </c>
      <c r="C36" s="172">
        <v>20.812999999999999</v>
      </c>
      <c r="D36" s="89">
        <f t="shared" si="0"/>
        <v>20.940999999999999</v>
      </c>
      <c r="E36" s="92">
        <v>744.34</v>
      </c>
      <c r="F36" s="91">
        <f t="shared" si="1"/>
        <v>0.1558722394</v>
      </c>
      <c r="G36" s="35"/>
      <c r="H36" s="94">
        <f t="shared" si="9"/>
        <v>0.15509999999999999</v>
      </c>
      <c r="I36" s="95">
        <f t="shared" si="10"/>
        <v>0.15279999999999999</v>
      </c>
      <c r="J36" s="97" t="str">
        <f t="shared" si="5"/>
        <v/>
      </c>
      <c r="K36" s="37"/>
      <c r="L36" s="98">
        <f t="shared" si="3"/>
        <v>0.15670000000000001</v>
      </c>
      <c r="M36" s="95">
        <f t="shared" si="4"/>
        <v>0.159</v>
      </c>
      <c r="N36" s="97" t="str">
        <f t="shared" si="6"/>
        <v/>
      </c>
      <c r="O36" s="35"/>
      <c r="P36" s="101"/>
      <c r="Q36" s="89"/>
      <c r="R36" s="115" t="s">
        <v>13</v>
      </c>
      <c r="S36" s="52"/>
      <c r="U36" s="94">
        <f t="shared" si="7"/>
        <v>0.15509999999999999</v>
      </c>
      <c r="V36" s="91">
        <f t="shared" si="8"/>
        <v>0.15670000000000001</v>
      </c>
    </row>
    <row r="37" spans="1:22" ht="15.75" thickBot="1" x14ac:dyDescent="0.3">
      <c r="A37" s="67">
        <v>42005</v>
      </c>
      <c r="B37" s="177">
        <v>20.196999999999999</v>
      </c>
      <c r="C37" s="174">
        <v>21.6</v>
      </c>
      <c r="D37" s="48">
        <f t="shared" si="0"/>
        <v>20.899000000000001</v>
      </c>
      <c r="E37" s="46">
        <v>744.36</v>
      </c>
      <c r="F37" s="49">
        <f t="shared" si="1"/>
        <v>0.15556379640000001</v>
      </c>
      <c r="G37" s="35"/>
      <c r="H37" s="60">
        <f t="shared" si="9"/>
        <v>0.15479999999999999</v>
      </c>
      <c r="I37" s="84">
        <f t="shared" si="10"/>
        <v>0.1525</v>
      </c>
      <c r="J37" s="42" t="str">
        <f t="shared" si="5"/>
        <v/>
      </c>
      <c r="K37" s="37"/>
      <c r="L37" s="85">
        <f t="shared" si="3"/>
        <v>0.15629999999999999</v>
      </c>
      <c r="M37" s="84">
        <f>ROUND(ROUND(D37*1.02,3)*(E37/100000),4)</f>
        <v>0.15870000000000001</v>
      </c>
      <c r="N37" s="42" t="str">
        <f t="shared" si="6"/>
        <v/>
      </c>
      <c r="O37" s="1"/>
      <c r="P37" s="70"/>
      <c r="Q37" s="48"/>
      <c r="R37" s="117" t="s">
        <v>13</v>
      </c>
      <c r="S37" s="52"/>
      <c r="U37" s="60">
        <f t="shared" si="7"/>
        <v>0.15479999999999999</v>
      </c>
      <c r="V37" s="49">
        <f t="shared" si="8"/>
        <v>0.15629999999999999</v>
      </c>
    </row>
    <row r="38" spans="1:22" x14ac:dyDescent="0.25">
      <c r="A38" s="65" t="s">
        <v>5</v>
      </c>
      <c r="B38" s="39"/>
      <c r="C38" s="39"/>
      <c r="D38" s="37"/>
      <c r="E38" s="39"/>
      <c r="F38" s="37">
        <f>ROUND(SUM(F7:F37)/31,4)</f>
        <v>0.15090000000000001</v>
      </c>
      <c r="G38" s="35"/>
      <c r="H38" s="50"/>
      <c r="I38" s="38"/>
      <c r="J38" s="36"/>
      <c r="K38" s="38"/>
      <c r="L38" s="38"/>
      <c r="M38" s="38"/>
      <c r="N38" s="36"/>
      <c r="O38" s="1"/>
      <c r="P38" s="36"/>
      <c r="Q38" s="36"/>
      <c r="R38" s="35"/>
      <c r="S38" s="35"/>
    </row>
  </sheetData>
  <mergeCells count="4">
    <mergeCell ref="H5:J5"/>
    <mergeCell ref="L5:N5"/>
    <mergeCell ref="P5:Q5"/>
    <mergeCell ref="U5:V5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pane ySplit="6" topLeftCell="A7" activePane="bottomLeft" state="frozen"/>
      <selection pane="bottomLeft" activeCell="C36" sqref="C36"/>
    </sheetView>
  </sheetViews>
  <sheetFormatPr defaultRowHeight="15" x14ac:dyDescent="0.25"/>
  <cols>
    <col min="1" max="1" width="16.140625" customWidth="1"/>
    <col min="2" max="2" width="10.42578125" bestFit="1" customWidth="1"/>
    <col min="3" max="3" width="10.28515625" customWidth="1"/>
    <col min="4" max="4" width="10.85546875" customWidth="1"/>
    <col min="5" max="5" width="9.5703125" customWidth="1"/>
    <col min="6" max="6" width="11.85546875" customWidth="1"/>
    <col min="7" max="7" width="4.7109375" customWidth="1"/>
    <col min="8" max="8" width="12.140625" customWidth="1"/>
    <col min="9" max="9" width="12.7109375" customWidth="1"/>
    <col min="10" max="10" width="13.28515625" customWidth="1"/>
    <col min="11" max="11" width="4.42578125" customWidth="1"/>
    <col min="12" max="12" width="11" customWidth="1"/>
    <col min="13" max="13" width="12.7109375" customWidth="1"/>
    <col min="14" max="14" width="13.28515625" customWidth="1"/>
    <col min="15" max="15" width="5.5703125" customWidth="1"/>
    <col min="16" max="16" width="18.7109375" customWidth="1"/>
    <col min="17" max="17" width="17.7109375" customWidth="1"/>
    <col min="18" max="18" width="14" customWidth="1"/>
    <col min="19" max="19" width="5.28515625" style="1" customWidth="1"/>
    <col min="20" max="20" width="9.140625" style="1" hidden="1" customWidth="1"/>
    <col min="21" max="21" width="11.42578125" customWidth="1"/>
    <col min="22" max="22" width="13" customWidth="1"/>
  </cols>
  <sheetData>
    <row r="1" spans="1:22" x14ac:dyDescent="0.25">
      <c r="A1" s="34"/>
      <c r="B1" s="34"/>
      <c r="C1" s="34"/>
      <c r="D1" s="34"/>
      <c r="E1" s="34"/>
      <c r="F1" s="34"/>
      <c r="G1" s="35"/>
      <c r="H1" s="51"/>
      <c r="I1" s="34"/>
      <c r="J1" s="36"/>
      <c r="K1" s="34"/>
      <c r="L1" s="34"/>
      <c r="M1" s="34"/>
      <c r="N1" s="36"/>
      <c r="O1" s="1"/>
      <c r="P1" s="36"/>
      <c r="Q1" s="36"/>
      <c r="R1" s="35"/>
      <c r="S1" s="35"/>
    </row>
    <row r="2" spans="1:22" s="82" customFormat="1" ht="28.5" x14ac:dyDescent="0.45">
      <c r="A2" s="77" t="s">
        <v>25</v>
      </c>
      <c r="B2" s="78"/>
      <c r="C2" s="78"/>
      <c r="D2" s="78"/>
      <c r="E2" s="78"/>
      <c r="F2" s="79"/>
      <c r="G2" s="79"/>
      <c r="H2" s="78"/>
      <c r="I2" s="79"/>
      <c r="J2" s="80"/>
      <c r="K2" s="80"/>
      <c r="L2" s="79"/>
      <c r="M2" s="79"/>
      <c r="N2" s="81"/>
      <c r="O2" s="79"/>
      <c r="P2" s="81"/>
      <c r="Q2" s="81"/>
      <c r="R2" s="79"/>
      <c r="S2" s="79"/>
      <c r="T2" s="79"/>
    </row>
    <row r="3" spans="1:22" s="82" customFormat="1" ht="28.5" x14ac:dyDescent="0.45">
      <c r="A3" s="83" t="s">
        <v>34</v>
      </c>
      <c r="B3" s="78"/>
      <c r="C3" s="78"/>
      <c r="D3" s="78"/>
      <c r="E3" s="78"/>
      <c r="F3" s="79"/>
      <c r="G3" s="79"/>
      <c r="H3" s="78"/>
      <c r="I3" s="79"/>
      <c r="J3" s="81"/>
      <c r="K3" s="81"/>
      <c r="L3" s="79"/>
      <c r="M3" s="79"/>
      <c r="N3" s="81"/>
      <c r="O3" s="79"/>
      <c r="P3" s="81"/>
      <c r="Q3" s="81"/>
      <c r="R3" s="79"/>
      <c r="S3" s="79"/>
      <c r="T3" s="79"/>
    </row>
    <row r="4" spans="1:22" ht="15.75" thickBot="1" x14ac:dyDescent="0.3">
      <c r="A4" s="34"/>
      <c r="B4" s="34"/>
      <c r="C4" s="34"/>
      <c r="D4" s="34"/>
      <c r="E4" s="34"/>
      <c r="F4" s="34"/>
      <c r="G4" s="35"/>
      <c r="H4" s="35"/>
      <c r="I4" s="35"/>
      <c r="J4" s="36"/>
      <c r="K4" s="35"/>
      <c r="L4" s="35"/>
      <c r="M4" s="35"/>
      <c r="N4" s="36"/>
      <c r="O4" s="1"/>
      <c r="P4" s="36"/>
      <c r="Q4" s="36"/>
      <c r="R4" s="35"/>
      <c r="S4" s="35"/>
    </row>
    <row r="5" spans="1:22" ht="60.75" thickBot="1" x14ac:dyDescent="0.3">
      <c r="A5" s="33"/>
      <c r="B5" s="57" t="s">
        <v>1</v>
      </c>
      <c r="C5" s="58" t="s">
        <v>2</v>
      </c>
      <c r="D5" s="58" t="s">
        <v>6</v>
      </c>
      <c r="E5" s="58" t="s">
        <v>8</v>
      </c>
      <c r="F5" s="59" t="s">
        <v>6</v>
      </c>
      <c r="G5" s="43"/>
      <c r="H5" s="520" t="s">
        <v>20</v>
      </c>
      <c r="I5" s="521"/>
      <c r="J5" s="522"/>
      <c r="K5" s="45"/>
      <c r="L5" s="523" t="s">
        <v>27</v>
      </c>
      <c r="M5" s="524"/>
      <c r="N5" s="528"/>
      <c r="O5" s="1"/>
      <c r="P5" s="523" t="s">
        <v>17</v>
      </c>
      <c r="Q5" s="524"/>
      <c r="R5" s="119" t="s">
        <v>24</v>
      </c>
      <c r="S5" s="43"/>
      <c r="U5" s="527" t="s">
        <v>35</v>
      </c>
      <c r="V5" s="526"/>
    </row>
    <row r="6" spans="1:22" ht="60.75" thickBot="1" x14ac:dyDescent="0.3">
      <c r="A6" s="102" t="s">
        <v>12</v>
      </c>
      <c r="B6" s="103" t="s">
        <v>15</v>
      </c>
      <c r="C6" s="104" t="s">
        <v>3</v>
      </c>
      <c r="D6" s="105" t="s">
        <v>15</v>
      </c>
      <c r="E6" s="104" t="s">
        <v>4</v>
      </c>
      <c r="F6" s="106" t="s">
        <v>7</v>
      </c>
      <c r="G6" s="44"/>
      <c r="H6" s="107" t="s">
        <v>10</v>
      </c>
      <c r="I6" s="108" t="s">
        <v>16</v>
      </c>
      <c r="J6" s="109" t="s">
        <v>18</v>
      </c>
      <c r="K6" s="44"/>
      <c r="L6" s="110" t="s">
        <v>11</v>
      </c>
      <c r="M6" s="111" t="s">
        <v>33</v>
      </c>
      <c r="N6" s="112" t="s">
        <v>19</v>
      </c>
      <c r="O6" s="1"/>
      <c r="P6" s="120" t="s">
        <v>22</v>
      </c>
      <c r="Q6" s="121" t="s">
        <v>21</v>
      </c>
      <c r="R6" s="118" t="s">
        <v>23</v>
      </c>
      <c r="S6" s="43"/>
      <c r="U6" s="113" t="s">
        <v>29</v>
      </c>
      <c r="V6" s="114" t="s">
        <v>30</v>
      </c>
    </row>
    <row r="7" spans="1:22" x14ac:dyDescent="0.25">
      <c r="A7" s="66">
        <v>41973</v>
      </c>
      <c r="B7" s="71">
        <v>21.282</v>
      </c>
      <c r="C7" s="72">
        <v>21.463000000000001</v>
      </c>
      <c r="D7" s="61">
        <f t="shared" ref="D7:D37" si="0">ROUND((B7+C7)/2,3)</f>
        <v>21.373000000000001</v>
      </c>
      <c r="E7" s="73">
        <f>E8</f>
        <v>744.36</v>
      </c>
      <c r="F7" s="62">
        <f t="shared" ref="F7:F37" si="1">(D7*E7)/100000</f>
        <v>0.15909206280000002</v>
      </c>
      <c r="G7" s="35"/>
      <c r="H7" s="56">
        <f>ROUND(ROUND(D7*0.995,3)*(E7/100000),4)</f>
        <v>0.1583</v>
      </c>
      <c r="I7" s="37">
        <f t="shared" ref="I7:I11" si="2">ROUND(ROUND(D7*0.98,3)*(E7/100000),4)</f>
        <v>0.15590000000000001</v>
      </c>
      <c r="J7" s="76" t="str">
        <f>IF(ISNUMBER(P7),ROUND(ROUND(P7,3)*(E7/100000),4),"")</f>
        <v/>
      </c>
      <c r="K7" s="37"/>
      <c r="L7" s="55">
        <f t="shared" ref="L7:L37" si="3">ROUND(ROUND(D7*1.005,3)*(E7/100000),4)</f>
        <v>0.15989999999999999</v>
      </c>
      <c r="M7" s="37">
        <f t="shared" ref="M7:M36" si="4">ROUND(ROUND(D7*1.02,3)*(E7/100000),4)</f>
        <v>0.1623</v>
      </c>
      <c r="N7" s="41" t="str">
        <f>IF(ISNUMBER(Q7),ROUND(ROUND(Q7,3)*(E7/100000),4),"")</f>
        <v/>
      </c>
      <c r="O7" s="35"/>
      <c r="P7" s="75"/>
      <c r="Q7" s="74"/>
      <c r="R7" s="116" t="s">
        <v>13</v>
      </c>
      <c r="S7" s="52"/>
      <c r="U7" s="56">
        <f t="shared" ref="U7:U37" si="5">IF(R7="Green zone",MIN(H7,J7),IF(T7="Upper",MIN(I7,J7),MIN(H7,J7)))</f>
        <v>0.1583</v>
      </c>
      <c r="V7" s="47">
        <f>IF(R7="Green zone",MAX(L7,N7),IF(T7="Upper",MAX(L7,N7),(M7,N7)))</f>
        <v>0.15989999999999999</v>
      </c>
    </row>
    <row r="8" spans="1:22" x14ac:dyDescent="0.25">
      <c r="A8" s="86">
        <v>42003</v>
      </c>
      <c r="B8" s="87">
        <v>22.113</v>
      </c>
      <c r="C8" s="93">
        <v>21.562999999999999</v>
      </c>
      <c r="D8" s="89">
        <f t="shared" si="0"/>
        <v>21.838000000000001</v>
      </c>
      <c r="E8" s="92">
        <v>744.36</v>
      </c>
      <c r="F8" s="91">
        <f>(D8*E8)/100000</f>
        <v>0.1625533368</v>
      </c>
      <c r="G8" s="35"/>
      <c r="H8" s="94">
        <f>ROUND(ROUND(D8*0.995,3)*(E8/100000),4)</f>
        <v>0.16170000000000001</v>
      </c>
      <c r="I8" s="95">
        <f>ROUND(ROUND(D8*0.98,3)*(E8/100000),4)</f>
        <v>0.1593</v>
      </c>
      <c r="J8" s="96" t="str">
        <f t="shared" ref="J8:J37" si="6">IF(ISNUMBER(P8),ROUND(ROUND(P8,3)*(E8/100000),4),"")</f>
        <v/>
      </c>
      <c r="K8" s="37"/>
      <c r="L8" s="98">
        <f>ROUND(ROUND(D8*1.005,3)*(E8/100000),4)</f>
        <v>0.16339999999999999</v>
      </c>
      <c r="M8" s="95">
        <f>ROUND(ROUND(D8*1.02,3)*(E8/100000),4)</f>
        <v>0.1658</v>
      </c>
      <c r="N8" s="97" t="str">
        <f t="shared" ref="N8:N37" si="7">IF(ISNUMBER(Q8),ROUND(ROUND(Q8,3)*(E8/100000),4),"")</f>
        <v/>
      </c>
      <c r="O8" s="1"/>
      <c r="P8" s="99"/>
      <c r="Q8" s="100"/>
      <c r="R8" s="115" t="s">
        <v>13</v>
      </c>
      <c r="S8" s="52"/>
      <c r="U8" s="94">
        <f t="shared" si="5"/>
        <v>0.16170000000000001</v>
      </c>
      <c r="V8" s="91">
        <f>IF(R8="Green zone",MAX(L8,N8),IF(T8="Upper",MAX(L8,N8),(M8,N8)))</f>
        <v>0.16339999999999999</v>
      </c>
    </row>
    <row r="9" spans="1:22" x14ac:dyDescent="0.25">
      <c r="A9" s="66">
        <v>42002</v>
      </c>
      <c r="B9" s="63">
        <v>22.553000000000001</v>
      </c>
      <c r="C9" s="68">
        <v>22.85</v>
      </c>
      <c r="D9" s="38">
        <f t="shared" si="0"/>
        <v>22.702000000000002</v>
      </c>
      <c r="E9" s="39">
        <v>744.04</v>
      </c>
      <c r="F9" s="47">
        <f t="shared" si="1"/>
        <v>0.16891196080000001</v>
      </c>
      <c r="G9" s="35"/>
      <c r="H9" s="56">
        <f t="shared" ref="H9:H37" si="8">ROUND(ROUND(D9*0.995,3)*(E9/100000),4)</f>
        <v>0.1681</v>
      </c>
      <c r="I9" s="37">
        <f t="shared" si="2"/>
        <v>0.16550000000000001</v>
      </c>
      <c r="J9" s="41">
        <f t="shared" si="6"/>
        <v>0.16389999999999999</v>
      </c>
      <c r="K9" s="37"/>
      <c r="L9" s="55">
        <f t="shared" si="3"/>
        <v>0.16980000000000001</v>
      </c>
      <c r="M9" s="37">
        <f t="shared" si="4"/>
        <v>0.17230000000000001</v>
      </c>
      <c r="N9" s="41">
        <f t="shared" si="7"/>
        <v>0.17519999999999999</v>
      </c>
      <c r="O9" s="35"/>
      <c r="P9" s="54">
        <v>22.024999999999999</v>
      </c>
      <c r="Q9" s="38">
        <v>23.55</v>
      </c>
      <c r="R9" s="116" t="s">
        <v>13</v>
      </c>
      <c r="S9" s="52"/>
      <c r="U9" s="56">
        <f t="shared" si="5"/>
        <v>0.16389999999999999</v>
      </c>
      <c r="V9" s="47">
        <f>IF(R9="Green zone",MAX(L9,N9),IF(T9="Upper",MAX(L9,N9),(M9,N9)))</f>
        <v>0.17519999999999999</v>
      </c>
    </row>
    <row r="10" spans="1:22" x14ac:dyDescent="0.25">
      <c r="A10" s="86">
        <v>42001</v>
      </c>
      <c r="B10" s="87">
        <v>22.085999999999999</v>
      </c>
      <c r="C10" s="88">
        <v>24.489000000000001</v>
      </c>
      <c r="D10" s="89">
        <f t="shared" si="0"/>
        <v>23.288</v>
      </c>
      <c r="E10" s="92">
        <f>E11</f>
        <v>744.08</v>
      </c>
      <c r="F10" s="91">
        <f>(D10*E10)/100000</f>
        <v>0.17328135040000001</v>
      </c>
      <c r="G10" s="35"/>
      <c r="H10" s="94">
        <f>ROUND(ROUND(D10*0.995,3)*(E10/100000),4)</f>
        <v>0.1724</v>
      </c>
      <c r="I10" s="95">
        <f>ROUND(ROUND(D10*0.98,3)*(E10/100000),4)</f>
        <v>0.16980000000000001</v>
      </c>
      <c r="J10" s="97" t="str">
        <f t="shared" si="6"/>
        <v/>
      </c>
      <c r="K10" s="37"/>
      <c r="L10" s="98">
        <f>ROUND(ROUND(D10*1.005,3)*(E10/100000),4)</f>
        <v>0.1741</v>
      </c>
      <c r="M10" s="95">
        <f>ROUND(ROUND(D10*1.02,3)*(E10/100000),4)</f>
        <v>0.1767</v>
      </c>
      <c r="N10" s="97" t="str">
        <f t="shared" si="7"/>
        <v/>
      </c>
      <c r="O10" s="1"/>
      <c r="P10" s="101"/>
      <c r="Q10" s="89"/>
      <c r="R10" s="115" t="s">
        <v>13</v>
      </c>
      <c r="S10" s="52"/>
      <c r="U10" s="94">
        <f t="shared" si="5"/>
        <v>0.1724</v>
      </c>
      <c r="V10" s="91">
        <f>IF(R10="Green zone",MAX(L10,N10),IF(T10="Upper",MAX(L10,N10),(M10,N10)))</f>
        <v>0.1741</v>
      </c>
    </row>
    <row r="11" spans="1:22" x14ac:dyDescent="0.25">
      <c r="A11" s="66">
        <v>42000</v>
      </c>
      <c r="B11" s="63">
        <v>22.085999999999999</v>
      </c>
      <c r="C11" s="68">
        <v>24.568999999999999</v>
      </c>
      <c r="D11" s="38">
        <f t="shared" si="0"/>
        <v>23.327999999999999</v>
      </c>
      <c r="E11" s="39">
        <f>E12</f>
        <v>744.08</v>
      </c>
      <c r="F11" s="47">
        <f t="shared" si="1"/>
        <v>0.17357898240000003</v>
      </c>
      <c r="G11" s="35"/>
      <c r="H11" s="56">
        <f t="shared" si="8"/>
        <v>0.17269999999999999</v>
      </c>
      <c r="I11" s="37">
        <f t="shared" si="2"/>
        <v>0.1701</v>
      </c>
      <c r="J11" s="41" t="str">
        <f t="shared" si="6"/>
        <v/>
      </c>
      <c r="K11" s="37"/>
      <c r="L11" s="55">
        <f t="shared" si="3"/>
        <v>0.1744</v>
      </c>
      <c r="M11" s="37">
        <f t="shared" si="4"/>
        <v>0.17710000000000001</v>
      </c>
      <c r="N11" s="41" t="str">
        <f t="shared" si="7"/>
        <v/>
      </c>
      <c r="O11" s="35"/>
      <c r="P11" s="54"/>
      <c r="Q11" s="38"/>
      <c r="R11" s="116" t="s">
        <v>13</v>
      </c>
      <c r="S11" s="52"/>
      <c r="U11" s="56">
        <f t="shared" si="5"/>
        <v>0.17269999999999999</v>
      </c>
      <c r="V11" s="47">
        <f>IF(R11="Green zone",MAX(L11,N11),IF(T11="Upper",MAX(L11,N11),(M11,N11)))</f>
        <v>0.1744</v>
      </c>
    </row>
    <row r="12" spans="1:22" x14ac:dyDescent="0.25">
      <c r="A12" s="86">
        <v>41999</v>
      </c>
      <c r="B12" s="87">
        <v>22.135000000000002</v>
      </c>
      <c r="C12" s="88">
        <v>23.8</v>
      </c>
      <c r="D12" s="89">
        <f t="shared" si="0"/>
        <v>22.968</v>
      </c>
      <c r="E12" s="90">
        <f>E13</f>
        <v>744.08</v>
      </c>
      <c r="F12" s="91">
        <f t="shared" si="1"/>
        <v>0.17090029440000001</v>
      </c>
      <c r="G12" s="35"/>
      <c r="H12" s="94">
        <f t="shared" si="8"/>
        <v>0.17</v>
      </c>
      <c r="I12" s="95">
        <f>ROUND(ROUND(D12*0.98,3)*(E12/100000),4)</f>
        <v>0.16750000000000001</v>
      </c>
      <c r="J12" s="97" t="str">
        <f t="shared" si="6"/>
        <v/>
      </c>
      <c r="K12" s="37"/>
      <c r="L12" s="98">
        <f t="shared" si="3"/>
        <v>0.17180000000000001</v>
      </c>
      <c r="M12" s="95">
        <f t="shared" si="4"/>
        <v>0.17430000000000001</v>
      </c>
      <c r="N12" s="97" t="str">
        <f t="shared" si="7"/>
        <v/>
      </c>
      <c r="O12" s="1"/>
      <c r="P12" s="101"/>
      <c r="Q12" s="89"/>
      <c r="R12" s="115" t="s">
        <v>13</v>
      </c>
      <c r="S12" s="52"/>
      <c r="U12" s="94">
        <f t="shared" si="5"/>
        <v>0.17</v>
      </c>
      <c r="V12" s="91">
        <f>IF(R12="Green zone",MAX(L12,N12),IF(T12="Upper",MAX(L12,N12),(M12,N12)))</f>
        <v>0.17180000000000001</v>
      </c>
    </row>
    <row r="13" spans="1:22" x14ac:dyDescent="0.25">
      <c r="A13" s="66">
        <v>41998</v>
      </c>
      <c r="B13" s="63">
        <v>22.981999999999999</v>
      </c>
      <c r="C13" s="68">
        <v>24.245999999999999</v>
      </c>
      <c r="D13" s="38">
        <f t="shared" si="0"/>
        <v>23.614000000000001</v>
      </c>
      <c r="E13" s="39">
        <f>E14</f>
        <v>744.08</v>
      </c>
      <c r="F13" s="47">
        <f t="shared" si="1"/>
        <v>0.17570705120000002</v>
      </c>
      <c r="G13" s="35"/>
      <c r="H13" s="56">
        <f t="shared" si="8"/>
        <v>0.17480000000000001</v>
      </c>
      <c r="I13" s="37">
        <f t="shared" ref="I13:I37" si="9">ROUND(ROUND(D13*0.98,3)*(E13/100000),4)</f>
        <v>0.17219999999999999</v>
      </c>
      <c r="J13" s="41" t="str">
        <f t="shared" si="6"/>
        <v/>
      </c>
      <c r="K13" s="37"/>
      <c r="L13" s="55">
        <f t="shared" si="3"/>
        <v>0.17660000000000001</v>
      </c>
      <c r="M13" s="37">
        <f t="shared" si="4"/>
        <v>0.1792</v>
      </c>
      <c r="N13" s="41" t="str">
        <f t="shared" si="7"/>
        <v/>
      </c>
      <c r="O13" s="35"/>
      <c r="P13" s="54"/>
      <c r="Q13" s="38"/>
      <c r="R13" s="116" t="s">
        <v>13</v>
      </c>
      <c r="S13" s="52"/>
      <c r="U13" s="56">
        <f t="shared" si="5"/>
        <v>0.17480000000000001</v>
      </c>
      <c r="V13" s="47">
        <f>IF(R13="Green zone",MAX(L13,N13),IF(T13="Upper",MAX(L13,N13),(M13,N13)))</f>
        <v>0.17660000000000001</v>
      </c>
    </row>
    <row r="14" spans="1:22" x14ac:dyDescent="0.25">
      <c r="A14" s="86">
        <v>41997</v>
      </c>
      <c r="B14" s="87">
        <v>22.158000000000001</v>
      </c>
      <c r="C14" s="88">
        <v>22.687999999999999</v>
      </c>
      <c r="D14" s="89">
        <f t="shared" si="0"/>
        <v>22.422999999999998</v>
      </c>
      <c r="E14" s="92">
        <f>E15</f>
        <v>744.08</v>
      </c>
      <c r="F14" s="91">
        <f t="shared" si="1"/>
        <v>0.16684505839999997</v>
      </c>
      <c r="G14" s="35"/>
      <c r="H14" s="94">
        <f t="shared" si="8"/>
        <v>0.16600000000000001</v>
      </c>
      <c r="I14" s="95">
        <f t="shared" si="9"/>
        <v>0.16350000000000001</v>
      </c>
      <c r="J14" s="97" t="str">
        <f t="shared" si="6"/>
        <v/>
      </c>
      <c r="K14" s="37"/>
      <c r="L14" s="98">
        <f t="shared" si="3"/>
        <v>0.16769999999999999</v>
      </c>
      <c r="M14" s="95">
        <f t="shared" si="4"/>
        <v>0.17019999999999999</v>
      </c>
      <c r="N14" s="97" t="str">
        <f t="shared" si="7"/>
        <v/>
      </c>
      <c r="O14" s="1"/>
      <c r="P14" s="101"/>
      <c r="Q14" s="89"/>
      <c r="R14" s="115" t="s">
        <v>13</v>
      </c>
      <c r="S14" s="52"/>
      <c r="U14" s="94">
        <f t="shared" si="5"/>
        <v>0.16600000000000001</v>
      </c>
      <c r="V14" s="91">
        <f>IF(R14="Green zone",MAX(L14,N14),IF(T14="Upper",MAX(L14,N14),(M14,N14)))</f>
        <v>0.16769999999999999</v>
      </c>
    </row>
    <row r="15" spans="1:22" x14ac:dyDescent="0.25">
      <c r="A15" s="66">
        <v>41996</v>
      </c>
      <c r="B15" s="63">
        <v>22.010999999999999</v>
      </c>
      <c r="C15" s="68">
        <v>21.937999999999999</v>
      </c>
      <c r="D15" s="38">
        <f t="shared" si="0"/>
        <v>21.975000000000001</v>
      </c>
      <c r="E15" s="39">
        <v>744.08</v>
      </c>
      <c r="F15" s="47">
        <f t="shared" si="1"/>
        <v>0.16351158000000002</v>
      </c>
      <c r="G15" s="35"/>
      <c r="H15" s="56">
        <f t="shared" si="8"/>
        <v>0.16270000000000001</v>
      </c>
      <c r="I15" s="37">
        <f t="shared" si="9"/>
        <v>0.16020000000000001</v>
      </c>
      <c r="J15" s="41" t="str">
        <f t="shared" si="6"/>
        <v/>
      </c>
      <c r="K15" s="37"/>
      <c r="L15" s="55">
        <f t="shared" si="3"/>
        <v>0.1643</v>
      </c>
      <c r="M15" s="37">
        <f t="shared" si="4"/>
        <v>0.1668</v>
      </c>
      <c r="N15" s="41" t="str">
        <f t="shared" si="7"/>
        <v/>
      </c>
      <c r="O15" s="35"/>
      <c r="P15" s="54"/>
      <c r="Q15" s="38"/>
      <c r="R15" s="116" t="s">
        <v>13</v>
      </c>
      <c r="S15" s="52"/>
      <c r="U15" s="56">
        <f t="shared" si="5"/>
        <v>0.16270000000000001</v>
      </c>
      <c r="V15" s="47">
        <f>IF(R15="Green zone",MAX(L15,N15),IF(T15="Upper",MAX(L15,N15),(M15,N15)))</f>
        <v>0.1643</v>
      </c>
    </row>
    <row r="16" spans="1:22" x14ac:dyDescent="0.25">
      <c r="A16" s="86">
        <v>41995</v>
      </c>
      <c r="B16" s="87">
        <v>22.175999999999998</v>
      </c>
      <c r="C16" s="88">
        <v>22.149000000000001</v>
      </c>
      <c r="D16" s="89">
        <f t="shared" si="0"/>
        <v>22.163</v>
      </c>
      <c r="E16" s="92">
        <v>744.01</v>
      </c>
      <c r="F16" s="91">
        <f t="shared" si="1"/>
        <v>0.16489493630000002</v>
      </c>
      <c r="G16" s="35"/>
      <c r="H16" s="94">
        <f t="shared" si="8"/>
        <v>0.1641</v>
      </c>
      <c r="I16" s="95">
        <f t="shared" si="9"/>
        <v>0.16159999999999999</v>
      </c>
      <c r="J16" s="97">
        <f t="shared" si="6"/>
        <v>0.15509999999999999</v>
      </c>
      <c r="K16" s="37"/>
      <c r="L16" s="98">
        <f t="shared" si="3"/>
        <v>0.16569999999999999</v>
      </c>
      <c r="M16" s="95">
        <f t="shared" si="4"/>
        <v>0.16819999999999999</v>
      </c>
      <c r="N16" s="97" t="str">
        <f t="shared" si="7"/>
        <v/>
      </c>
      <c r="O16" s="1"/>
      <c r="P16" s="101">
        <v>20.85</v>
      </c>
      <c r="Q16" s="89"/>
      <c r="R16" s="115" t="s">
        <v>13</v>
      </c>
      <c r="S16" s="52"/>
      <c r="U16" s="94">
        <f t="shared" si="5"/>
        <v>0.15509999999999999</v>
      </c>
      <c r="V16" s="91">
        <f>IF(R16="Green zone",MAX(L16,N16),IF(T16="Upper",MAX(L16,N16),(M16,N16)))</f>
        <v>0.16569999999999999</v>
      </c>
    </row>
    <row r="17" spans="1:22" x14ac:dyDescent="0.25">
      <c r="A17" s="66">
        <v>41994</v>
      </c>
      <c r="B17" s="63">
        <v>22.13</v>
      </c>
      <c r="C17" s="68">
        <v>22.728000000000002</v>
      </c>
      <c r="D17" s="38">
        <f t="shared" si="0"/>
        <v>22.428999999999998</v>
      </c>
      <c r="E17" s="39">
        <f>E18</f>
        <v>743.91</v>
      </c>
      <c r="F17" s="47">
        <f t="shared" si="1"/>
        <v>0.16685157389999997</v>
      </c>
      <c r="G17" s="35"/>
      <c r="H17" s="56">
        <f t="shared" si="8"/>
        <v>0.16600000000000001</v>
      </c>
      <c r="I17" s="37">
        <f t="shared" si="9"/>
        <v>0.16350000000000001</v>
      </c>
      <c r="J17" s="41" t="str">
        <f t="shared" si="6"/>
        <v/>
      </c>
      <c r="K17" s="37"/>
      <c r="L17" s="55">
        <f t="shared" si="3"/>
        <v>0.16769999999999999</v>
      </c>
      <c r="M17" s="37">
        <f t="shared" si="4"/>
        <v>0.17019999999999999</v>
      </c>
      <c r="N17" s="41">
        <f t="shared" si="7"/>
        <v>0.16919999999999999</v>
      </c>
      <c r="O17" s="35"/>
      <c r="P17" s="54"/>
      <c r="Q17" s="38">
        <v>22.75</v>
      </c>
      <c r="R17" s="116" t="s">
        <v>13</v>
      </c>
      <c r="S17" s="52"/>
      <c r="U17" s="56">
        <f t="shared" si="5"/>
        <v>0.16600000000000001</v>
      </c>
      <c r="V17" s="47">
        <f>IF(R17="Green zone",MAX(L17,N17),IF(T17="Upper",MAX(L17,N17),(M17,N17)))</f>
        <v>0.16919999999999999</v>
      </c>
    </row>
    <row r="18" spans="1:22" x14ac:dyDescent="0.25">
      <c r="A18" s="86">
        <v>41993</v>
      </c>
      <c r="B18" s="87">
        <v>22.143000000000001</v>
      </c>
      <c r="C18" s="88">
        <v>22.776</v>
      </c>
      <c r="D18" s="89">
        <f t="shared" si="0"/>
        <v>22.46</v>
      </c>
      <c r="E18" s="92">
        <f>E19</f>
        <v>743.91</v>
      </c>
      <c r="F18" s="91">
        <f t="shared" si="1"/>
        <v>0.16708218599999999</v>
      </c>
      <c r="G18" s="35"/>
      <c r="H18" s="94">
        <f t="shared" si="8"/>
        <v>0.16619999999999999</v>
      </c>
      <c r="I18" s="95">
        <f t="shared" si="9"/>
        <v>0.16370000000000001</v>
      </c>
      <c r="J18" s="97" t="str">
        <f t="shared" si="6"/>
        <v/>
      </c>
      <c r="K18" s="37"/>
      <c r="L18" s="98">
        <f t="shared" si="3"/>
        <v>0.16789999999999999</v>
      </c>
      <c r="M18" s="95">
        <f t="shared" si="4"/>
        <v>0.1704</v>
      </c>
      <c r="N18" s="97">
        <f t="shared" si="7"/>
        <v>0.1731</v>
      </c>
      <c r="O18" s="1"/>
      <c r="P18" s="101"/>
      <c r="Q18" s="89">
        <v>23.274999999999999</v>
      </c>
      <c r="R18" s="115" t="s">
        <v>13</v>
      </c>
      <c r="S18" s="52"/>
      <c r="U18" s="94">
        <f t="shared" si="5"/>
        <v>0.16619999999999999</v>
      </c>
      <c r="V18" s="91">
        <f>IF(R18="Green zone",MAX(L18,N18),IF(T18="Upper",MAX(L18,N18),(M18,N18)))</f>
        <v>0.1731</v>
      </c>
    </row>
    <row r="19" spans="1:22" x14ac:dyDescent="0.25">
      <c r="A19" s="66">
        <v>41992</v>
      </c>
      <c r="B19" s="63">
        <v>22.510999999999999</v>
      </c>
      <c r="C19" s="68">
        <v>21</v>
      </c>
      <c r="D19" s="38">
        <f t="shared" si="0"/>
        <v>21.756</v>
      </c>
      <c r="E19" s="39">
        <v>743.91</v>
      </c>
      <c r="F19" s="47">
        <f t="shared" si="1"/>
        <v>0.16184505959999998</v>
      </c>
      <c r="G19" s="35"/>
      <c r="H19" s="56">
        <f t="shared" si="8"/>
        <v>0.161</v>
      </c>
      <c r="I19" s="37">
        <f t="shared" si="9"/>
        <v>0.15859999999999999</v>
      </c>
      <c r="J19" s="41" t="str">
        <f t="shared" si="6"/>
        <v/>
      </c>
      <c r="K19" s="37"/>
      <c r="L19" s="55">
        <f t="shared" si="3"/>
        <v>0.16270000000000001</v>
      </c>
      <c r="M19" s="37">
        <f t="shared" si="4"/>
        <v>0.1651</v>
      </c>
      <c r="N19" s="41" t="str">
        <f t="shared" si="7"/>
        <v/>
      </c>
      <c r="O19" s="35"/>
      <c r="P19" s="54"/>
      <c r="Q19" s="38"/>
      <c r="R19" s="116" t="s">
        <v>13</v>
      </c>
      <c r="S19" s="52"/>
      <c r="U19" s="56">
        <f t="shared" si="5"/>
        <v>0.161</v>
      </c>
      <c r="V19" s="47">
        <f>IF(R19="Green zone",MAX(L19,N19),IF(T19="Upper",MAX(L19,N19),(M19,N19)))</f>
        <v>0.16270000000000001</v>
      </c>
    </row>
    <row r="20" spans="1:22" x14ac:dyDescent="0.25">
      <c r="A20" s="86">
        <v>41991</v>
      </c>
      <c r="B20" s="87">
        <v>22.532</v>
      </c>
      <c r="C20" s="88">
        <v>22.645</v>
      </c>
      <c r="D20" s="89">
        <f t="shared" si="0"/>
        <v>22.588999999999999</v>
      </c>
      <c r="E20" s="92">
        <v>743.93</v>
      </c>
      <c r="F20" s="91">
        <f t="shared" si="1"/>
        <v>0.16804634769999996</v>
      </c>
      <c r="G20" s="35"/>
      <c r="H20" s="94">
        <f t="shared" si="8"/>
        <v>0.16719999999999999</v>
      </c>
      <c r="I20" s="95">
        <f t="shared" si="9"/>
        <v>0.16470000000000001</v>
      </c>
      <c r="J20" s="97">
        <f t="shared" si="6"/>
        <v>0.15679999999999999</v>
      </c>
      <c r="K20" s="37"/>
      <c r="L20" s="98">
        <f t="shared" si="3"/>
        <v>0.16889999999999999</v>
      </c>
      <c r="M20" s="95">
        <f t="shared" si="4"/>
        <v>0.1714</v>
      </c>
      <c r="N20" s="97">
        <f t="shared" si="7"/>
        <v>0.17349999999999999</v>
      </c>
      <c r="O20" s="1"/>
      <c r="P20" s="101">
        <v>21.074999999999999</v>
      </c>
      <c r="Q20" s="89">
        <v>23.324999999999999</v>
      </c>
      <c r="R20" s="115" t="s">
        <v>13</v>
      </c>
      <c r="S20" s="52"/>
      <c r="U20" s="94">
        <f t="shared" si="5"/>
        <v>0.15679999999999999</v>
      </c>
      <c r="V20" s="91">
        <f>IF(R20="Green zone",MAX(L20,N20),IF(T20="Upper",MAX(L20,N20),(M20,N20)))</f>
        <v>0.17349999999999999</v>
      </c>
    </row>
    <row r="21" spans="1:22" x14ac:dyDescent="0.25">
      <c r="A21" s="66">
        <v>41990</v>
      </c>
      <c r="B21" s="63">
        <v>22.300999999999998</v>
      </c>
      <c r="C21" s="68">
        <v>23</v>
      </c>
      <c r="D21" s="38">
        <f t="shared" si="0"/>
        <v>22.651</v>
      </c>
      <c r="E21" s="39">
        <v>744.05</v>
      </c>
      <c r="F21" s="47">
        <f t="shared" si="1"/>
        <v>0.16853476549999999</v>
      </c>
      <c r="G21" s="35"/>
      <c r="H21" s="56">
        <f t="shared" si="8"/>
        <v>0.16769999999999999</v>
      </c>
      <c r="I21" s="37">
        <f t="shared" si="9"/>
        <v>0.16520000000000001</v>
      </c>
      <c r="J21" s="41" t="str">
        <f t="shared" si="6"/>
        <v/>
      </c>
      <c r="K21" s="37"/>
      <c r="L21" s="55">
        <f t="shared" si="3"/>
        <v>0.1694</v>
      </c>
      <c r="M21" s="37">
        <f t="shared" si="4"/>
        <v>0.1719</v>
      </c>
      <c r="N21" s="41">
        <f t="shared" si="7"/>
        <v>0.1711</v>
      </c>
      <c r="O21" s="35"/>
      <c r="P21" s="54"/>
      <c r="Q21" s="38">
        <v>23</v>
      </c>
      <c r="R21" s="116" t="s">
        <v>13</v>
      </c>
      <c r="S21" s="52"/>
      <c r="U21" s="56">
        <f t="shared" si="5"/>
        <v>0.16769999999999999</v>
      </c>
      <c r="V21" s="47">
        <f>IF(R21="Green zone",MAX(L21,N21),IF(T21="Upper",MAX(L21,N21),(M21,N21)))</f>
        <v>0.1711</v>
      </c>
    </row>
    <row r="22" spans="1:22" x14ac:dyDescent="0.25">
      <c r="A22" s="86">
        <v>41989</v>
      </c>
      <c r="B22" s="87">
        <v>22.530999999999999</v>
      </c>
      <c r="C22" s="88">
        <v>22.283999999999999</v>
      </c>
      <c r="D22" s="89">
        <f t="shared" si="0"/>
        <v>22.408000000000001</v>
      </c>
      <c r="E22" s="92">
        <v>744.07</v>
      </c>
      <c r="F22" s="91">
        <f t="shared" si="1"/>
        <v>0.16673120560000004</v>
      </c>
      <c r="G22" s="35"/>
      <c r="H22" s="94">
        <f t="shared" si="8"/>
        <v>0.16589999999999999</v>
      </c>
      <c r="I22" s="95">
        <f t="shared" si="9"/>
        <v>0.16339999999999999</v>
      </c>
      <c r="J22" s="97">
        <f t="shared" si="6"/>
        <v>0.16439999999999999</v>
      </c>
      <c r="K22" s="37"/>
      <c r="L22" s="98">
        <f t="shared" si="3"/>
        <v>0.1676</v>
      </c>
      <c r="M22" s="95">
        <f t="shared" si="4"/>
        <v>0.1701</v>
      </c>
      <c r="N22" s="97" t="str">
        <f t="shared" si="7"/>
        <v/>
      </c>
      <c r="O22" s="1"/>
      <c r="P22" s="101">
        <v>22.1</v>
      </c>
      <c r="Q22" s="89"/>
      <c r="R22" s="115" t="s">
        <v>13</v>
      </c>
      <c r="S22" s="52"/>
      <c r="U22" s="94">
        <f t="shared" si="5"/>
        <v>0.16439999999999999</v>
      </c>
      <c r="V22" s="91">
        <f>IF(R22="Green zone",MAX(L22,N22),IF(T22="Upper",MAX(L22,N22),(M22,N22)))</f>
        <v>0.1676</v>
      </c>
    </row>
    <row r="23" spans="1:22" x14ac:dyDescent="0.25">
      <c r="A23" s="66">
        <v>41988</v>
      </c>
      <c r="B23" s="63">
        <v>22.803999999999998</v>
      </c>
      <c r="C23" s="68">
        <v>21.966999999999999</v>
      </c>
      <c r="D23" s="38">
        <f t="shared" si="0"/>
        <v>22.385999999999999</v>
      </c>
      <c r="E23" s="39">
        <v>743.79</v>
      </c>
      <c r="F23" s="47">
        <f t="shared" si="1"/>
        <v>0.16650482939999997</v>
      </c>
      <c r="G23" s="35"/>
      <c r="H23" s="56">
        <f t="shared" si="8"/>
        <v>0.16569999999999999</v>
      </c>
      <c r="I23" s="37">
        <f t="shared" si="9"/>
        <v>0.16320000000000001</v>
      </c>
      <c r="J23" s="41" t="str">
        <f t="shared" si="6"/>
        <v/>
      </c>
      <c r="K23" s="37"/>
      <c r="L23" s="55">
        <f t="shared" si="3"/>
        <v>0.1673</v>
      </c>
      <c r="M23" s="37">
        <f t="shared" si="4"/>
        <v>0.16980000000000001</v>
      </c>
      <c r="N23" s="41" t="str">
        <f t="shared" si="7"/>
        <v/>
      </c>
      <c r="O23" s="35"/>
      <c r="P23" s="54"/>
      <c r="Q23" s="38"/>
      <c r="R23" s="116" t="s">
        <v>13</v>
      </c>
      <c r="S23" s="52"/>
      <c r="U23" s="56">
        <f t="shared" si="5"/>
        <v>0.16569999999999999</v>
      </c>
      <c r="V23" s="47">
        <f>IF(R23="Green zone",MAX(L23,N23),IF(T23="Upper",MAX(L23,N23),(M23,N23)))</f>
        <v>0.1673</v>
      </c>
    </row>
    <row r="24" spans="1:22" x14ac:dyDescent="0.25">
      <c r="A24" s="86">
        <v>41987</v>
      </c>
      <c r="B24" s="87">
        <v>22.777999999999999</v>
      </c>
      <c r="C24" s="88">
        <v>22.475000000000001</v>
      </c>
      <c r="D24" s="89">
        <f t="shared" si="0"/>
        <v>22.626999999999999</v>
      </c>
      <c r="E24" s="92">
        <f>E25</f>
        <v>743.7</v>
      </c>
      <c r="F24" s="91">
        <f t="shared" si="1"/>
        <v>0.16827699899999998</v>
      </c>
      <c r="G24" s="35"/>
      <c r="H24" s="94">
        <f t="shared" si="8"/>
        <v>0.16739999999999999</v>
      </c>
      <c r="I24" s="95">
        <f t="shared" si="9"/>
        <v>0.16489999999999999</v>
      </c>
      <c r="J24" s="97" t="str">
        <f t="shared" si="6"/>
        <v/>
      </c>
      <c r="K24" s="37"/>
      <c r="L24" s="98">
        <f t="shared" si="3"/>
        <v>0.1691</v>
      </c>
      <c r="M24" s="95">
        <f t="shared" si="4"/>
        <v>0.1716</v>
      </c>
      <c r="N24" s="97" t="str">
        <f t="shared" si="7"/>
        <v/>
      </c>
      <c r="O24" s="1"/>
      <c r="P24" s="101"/>
      <c r="Q24" s="89"/>
      <c r="R24" s="115" t="s">
        <v>13</v>
      </c>
      <c r="S24" s="52"/>
      <c r="U24" s="94">
        <f t="shared" si="5"/>
        <v>0.16739999999999999</v>
      </c>
      <c r="V24" s="91">
        <f>IF(R24="Green zone",MAX(L24,N24),IF(T24="Upper",MAX(L24,N24),(M24,N24)))</f>
        <v>0.1691</v>
      </c>
    </row>
    <row r="25" spans="1:22" x14ac:dyDescent="0.25">
      <c r="A25" s="66">
        <v>41986</v>
      </c>
      <c r="B25" s="63">
        <v>22.777999999999999</v>
      </c>
      <c r="C25" s="68">
        <v>22.475000000000001</v>
      </c>
      <c r="D25" s="38">
        <f t="shared" si="0"/>
        <v>22.626999999999999</v>
      </c>
      <c r="E25" s="39">
        <f>E26</f>
        <v>743.7</v>
      </c>
      <c r="F25" s="47">
        <f t="shared" si="1"/>
        <v>0.16827699899999998</v>
      </c>
      <c r="G25" s="35"/>
      <c r="H25" s="56">
        <f t="shared" si="8"/>
        <v>0.16739999999999999</v>
      </c>
      <c r="I25" s="37">
        <f t="shared" si="9"/>
        <v>0.16489999999999999</v>
      </c>
      <c r="J25" s="41" t="str">
        <f t="shared" si="6"/>
        <v/>
      </c>
      <c r="K25" s="37"/>
      <c r="L25" s="55">
        <f t="shared" si="3"/>
        <v>0.1691</v>
      </c>
      <c r="M25" s="37">
        <f t="shared" si="4"/>
        <v>0.1716</v>
      </c>
      <c r="N25" s="41" t="str">
        <f t="shared" si="7"/>
        <v/>
      </c>
      <c r="O25" s="35"/>
      <c r="P25" s="54"/>
      <c r="Q25" s="38"/>
      <c r="R25" s="116" t="s">
        <v>13</v>
      </c>
      <c r="S25" s="52"/>
      <c r="U25" s="56">
        <f t="shared" si="5"/>
        <v>0.16739999999999999</v>
      </c>
      <c r="V25" s="47">
        <f>IF(R25="Green zone",MAX(L25,N25),IF(T25="Upper",MAX(L25,N25),(M25,N25)))</f>
        <v>0.1691</v>
      </c>
    </row>
    <row r="26" spans="1:22" x14ac:dyDescent="0.25">
      <c r="A26" s="86">
        <v>41985</v>
      </c>
      <c r="B26" s="87">
        <v>22.852</v>
      </c>
      <c r="C26" s="88">
        <v>23.2</v>
      </c>
      <c r="D26" s="89">
        <f t="shared" si="0"/>
        <v>23.026</v>
      </c>
      <c r="E26" s="92">
        <v>743.7</v>
      </c>
      <c r="F26" s="91">
        <f t="shared" si="1"/>
        <v>0.17124436200000001</v>
      </c>
      <c r="G26" s="35"/>
      <c r="H26" s="94">
        <f t="shared" si="8"/>
        <v>0.1704</v>
      </c>
      <c r="I26" s="95">
        <f t="shared" si="9"/>
        <v>0.1678</v>
      </c>
      <c r="J26" s="97" t="str">
        <f t="shared" si="6"/>
        <v/>
      </c>
      <c r="K26" s="37"/>
      <c r="L26" s="98">
        <f t="shared" si="3"/>
        <v>0.1721</v>
      </c>
      <c r="M26" s="95">
        <f t="shared" si="4"/>
        <v>0.17469999999999999</v>
      </c>
      <c r="N26" s="97" t="str">
        <f t="shared" si="7"/>
        <v/>
      </c>
      <c r="O26" s="1"/>
      <c r="P26" s="101"/>
      <c r="Q26" s="89"/>
      <c r="R26" s="115" t="s">
        <v>13</v>
      </c>
      <c r="S26" s="52"/>
      <c r="U26" s="94">
        <f t="shared" si="5"/>
        <v>0.1704</v>
      </c>
      <c r="V26" s="91">
        <f>IF(R26="Green zone",MAX(L26,N26),IF(T26="Upper",MAX(L26,N26),(M26,N26)))</f>
        <v>0.1721</v>
      </c>
    </row>
    <row r="27" spans="1:22" x14ac:dyDescent="0.25">
      <c r="A27" s="66">
        <v>41984</v>
      </c>
      <c r="B27" s="63">
        <v>23.385999999999999</v>
      </c>
      <c r="C27" s="68">
        <v>22.9</v>
      </c>
      <c r="D27" s="38">
        <f t="shared" si="0"/>
        <v>23.143000000000001</v>
      </c>
      <c r="E27" s="39">
        <v>743.87</v>
      </c>
      <c r="F27" s="47">
        <f t="shared" si="1"/>
        <v>0.17215383410000001</v>
      </c>
      <c r="G27" s="35"/>
      <c r="H27" s="56">
        <f t="shared" si="8"/>
        <v>0.17130000000000001</v>
      </c>
      <c r="I27" s="37">
        <f t="shared" si="9"/>
        <v>0.16869999999999999</v>
      </c>
      <c r="J27" s="41" t="str">
        <f t="shared" si="6"/>
        <v/>
      </c>
      <c r="K27" s="37"/>
      <c r="L27" s="55">
        <f t="shared" si="3"/>
        <v>0.17299999999999999</v>
      </c>
      <c r="M27" s="37">
        <f t="shared" si="4"/>
        <v>0.17560000000000001</v>
      </c>
      <c r="N27" s="41" t="str">
        <f t="shared" si="7"/>
        <v/>
      </c>
      <c r="O27" s="35"/>
      <c r="P27" s="54"/>
      <c r="Q27" s="38"/>
      <c r="R27" s="116" t="s">
        <v>13</v>
      </c>
      <c r="S27" s="52"/>
      <c r="U27" s="56">
        <f t="shared" si="5"/>
        <v>0.17130000000000001</v>
      </c>
      <c r="V27" s="47">
        <f>IF(R27="Green zone",MAX(L27,N27),IF(T27="Upper",MAX(L27,N27),(M27,N27)))</f>
        <v>0.17299999999999999</v>
      </c>
    </row>
    <row r="28" spans="1:22" x14ac:dyDescent="0.25">
      <c r="A28" s="86">
        <v>41983</v>
      </c>
      <c r="B28" s="87">
        <v>23.224</v>
      </c>
      <c r="C28" s="88">
        <v>23.655999999999999</v>
      </c>
      <c r="D28" s="89">
        <f t="shared" si="0"/>
        <v>23.44</v>
      </c>
      <c r="E28" s="92">
        <v>743.97</v>
      </c>
      <c r="F28" s="91">
        <f t="shared" si="1"/>
        <v>0.17438656800000002</v>
      </c>
      <c r="G28" s="35"/>
      <c r="H28" s="94">
        <f t="shared" si="8"/>
        <v>0.17349999999999999</v>
      </c>
      <c r="I28" s="95">
        <f t="shared" si="9"/>
        <v>0.1709</v>
      </c>
      <c r="J28" s="97" t="str">
        <f t="shared" si="6"/>
        <v/>
      </c>
      <c r="K28" s="37"/>
      <c r="L28" s="98">
        <f t="shared" si="3"/>
        <v>0.17530000000000001</v>
      </c>
      <c r="M28" s="95">
        <f t="shared" si="4"/>
        <v>0.1779</v>
      </c>
      <c r="N28" s="97">
        <f t="shared" si="7"/>
        <v>0.17560000000000001</v>
      </c>
      <c r="O28" s="1"/>
      <c r="P28" s="101"/>
      <c r="Q28" s="89">
        <v>23.6</v>
      </c>
      <c r="R28" s="115" t="s">
        <v>13</v>
      </c>
      <c r="S28" s="52"/>
      <c r="U28" s="94">
        <f t="shared" si="5"/>
        <v>0.17349999999999999</v>
      </c>
      <c r="V28" s="91">
        <f>IF(R28="Green zone",MAX(L28,N28),IF(T28="Upper",MAX(L28,N28),(M28,N28)))</f>
        <v>0.17560000000000001</v>
      </c>
    </row>
    <row r="29" spans="1:22" x14ac:dyDescent="0.25">
      <c r="A29" s="66">
        <v>41982</v>
      </c>
      <c r="B29" s="63">
        <v>23.273</v>
      </c>
      <c r="C29" s="68">
        <v>22.95</v>
      </c>
      <c r="D29" s="38">
        <f t="shared" si="0"/>
        <v>23.111999999999998</v>
      </c>
      <c r="E29" s="39">
        <v>744.03</v>
      </c>
      <c r="F29" s="47">
        <f t="shared" si="1"/>
        <v>0.17196021359999999</v>
      </c>
      <c r="G29" s="35"/>
      <c r="H29" s="56">
        <f t="shared" si="8"/>
        <v>0.1711</v>
      </c>
      <c r="I29" s="37">
        <f t="shared" si="9"/>
        <v>0.16850000000000001</v>
      </c>
      <c r="J29" s="41" t="str">
        <f t="shared" si="6"/>
        <v/>
      </c>
      <c r="K29" s="37"/>
      <c r="L29" s="55">
        <f t="shared" si="3"/>
        <v>0.17280000000000001</v>
      </c>
      <c r="M29" s="37">
        <f t="shared" si="4"/>
        <v>0.1754</v>
      </c>
      <c r="N29" s="41">
        <f t="shared" si="7"/>
        <v>0.17130000000000001</v>
      </c>
      <c r="O29" s="35"/>
      <c r="P29" s="54"/>
      <c r="Q29" s="38">
        <v>23.024999999999999</v>
      </c>
      <c r="R29" s="116" t="s">
        <v>13</v>
      </c>
      <c r="S29" s="52"/>
      <c r="U29" s="56">
        <f t="shared" si="5"/>
        <v>0.1711</v>
      </c>
      <c r="V29" s="47">
        <f>IF(R29="Green zone",MAX(L29,N29),IF(T29="Upper",MAX(L29,N29),(M29,N29)))</f>
        <v>0.17280000000000001</v>
      </c>
    </row>
    <row r="30" spans="1:22" x14ac:dyDescent="0.25">
      <c r="A30" s="86">
        <v>41981</v>
      </c>
      <c r="B30" s="87">
        <v>23.521999999999998</v>
      </c>
      <c r="C30" s="88">
        <v>22.643000000000001</v>
      </c>
      <c r="D30" s="89">
        <f t="shared" si="0"/>
        <v>23.082999999999998</v>
      </c>
      <c r="E30" s="92">
        <v>744.01</v>
      </c>
      <c r="F30" s="91">
        <f t="shared" si="1"/>
        <v>0.17173982829999998</v>
      </c>
      <c r="G30" s="35"/>
      <c r="H30" s="94">
        <f t="shared" si="8"/>
        <v>0.1709</v>
      </c>
      <c r="I30" s="95">
        <f t="shared" si="9"/>
        <v>0.16830000000000001</v>
      </c>
      <c r="J30" s="97">
        <f t="shared" si="6"/>
        <v>0.16</v>
      </c>
      <c r="K30" s="37"/>
      <c r="L30" s="98">
        <f t="shared" si="3"/>
        <v>0.1726</v>
      </c>
      <c r="M30" s="95">
        <f t="shared" si="4"/>
        <v>0.17519999999999999</v>
      </c>
      <c r="N30" s="97" t="str">
        <f t="shared" si="7"/>
        <v/>
      </c>
      <c r="O30" s="1"/>
      <c r="P30" s="101">
        <v>21.5</v>
      </c>
      <c r="Q30" s="89" t="s">
        <v>14</v>
      </c>
      <c r="R30" s="115" t="s">
        <v>13</v>
      </c>
      <c r="S30" s="52"/>
      <c r="U30" s="94">
        <f t="shared" si="5"/>
        <v>0.16</v>
      </c>
      <c r="V30" s="91">
        <f>IF(R30="Green zone",MAX(L30,N30),IF(T30="Upper",MAX(L30,N30),(M30,N30)))</f>
        <v>0.1726</v>
      </c>
    </row>
    <row r="31" spans="1:22" x14ac:dyDescent="0.25">
      <c r="A31" s="66">
        <v>41980</v>
      </c>
      <c r="B31" s="63">
        <v>23.437000000000001</v>
      </c>
      <c r="C31" s="68">
        <v>22.021999999999998</v>
      </c>
      <c r="D31" s="38">
        <f t="shared" si="0"/>
        <v>22.73</v>
      </c>
      <c r="E31" s="39">
        <f>E32</f>
        <v>743.99</v>
      </c>
      <c r="F31" s="47">
        <f t="shared" si="1"/>
        <v>0.16910892699999999</v>
      </c>
      <c r="G31" s="35"/>
      <c r="H31" s="56">
        <f t="shared" si="8"/>
        <v>0.16830000000000001</v>
      </c>
      <c r="I31" s="37">
        <f t="shared" si="9"/>
        <v>0.16569999999999999</v>
      </c>
      <c r="J31" s="41" t="str">
        <f t="shared" si="6"/>
        <v/>
      </c>
      <c r="K31" s="37"/>
      <c r="L31" s="55">
        <f t="shared" si="3"/>
        <v>0.17</v>
      </c>
      <c r="M31" s="37">
        <f t="shared" si="4"/>
        <v>0.17249999999999999</v>
      </c>
      <c r="N31" s="41" t="str">
        <f t="shared" si="7"/>
        <v/>
      </c>
      <c r="O31" s="35"/>
      <c r="P31" s="54"/>
      <c r="Q31" s="38"/>
      <c r="R31" s="116" t="s">
        <v>13</v>
      </c>
      <c r="S31" s="52"/>
      <c r="U31" s="56">
        <f t="shared" si="5"/>
        <v>0.16830000000000001</v>
      </c>
      <c r="V31" s="47">
        <f>IF(R31="Green zone",MAX(L31,N31),IF(T31="Upper",MAX(L31,N31),(M31,N31)))</f>
        <v>0.17</v>
      </c>
    </row>
    <row r="32" spans="1:22" x14ac:dyDescent="0.25">
      <c r="A32" s="86">
        <v>41979</v>
      </c>
      <c r="B32" s="87">
        <v>23.437000000000001</v>
      </c>
      <c r="C32" s="88">
        <v>22</v>
      </c>
      <c r="D32" s="89">
        <f t="shared" si="0"/>
        <v>22.719000000000001</v>
      </c>
      <c r="E32" s="92">
        <f>E33</f>
        <v>743.99</v>
      </c>
      <c r="F32" s="91">
        <f t="shared" si="1"/>
        <v>0.1690270881</v>
      </c>
      <c r="G32" s="35"/>
      <c r="H32" s="94">
        <f t="shared" si="8"/>
        <v>0.16819999999999999</v>
      </c>
      <c r="I32" s="95">
        <f t="shared" si="9"/>
        <v>0.1656</v>
      </c>
      <c r="J32" s="97" t="str">
        <f t="shared" si="6"/>
        <v/>
      </c>
      <c r="K32" s="37"/>
      <c r="L32" s="98">
        <f t="shared" si="3"/>
        <v>0.1699</v>
      </c>
      <c r="M32" s="95">
        <f t="shared" si="4"/>
        <v>0.1724</v>
      </c>
      <c r="N32" s="97" t="str">
        <f t="shared" si="7"/>
        <v/>
      </c>
      <c r="O32" s="1"/>
      <c r="P32" s="101"/>
      <c r="Q32" s="89"/>
      <c r="R32" s="115" t="s">
        <v>13</v>
      </c>
      <c r="S32" s="52"/>
      <c r="U32" s="94">
        <f t="shared" si="5"/>
        <v>0.16819999999999999</v>
      </c>
      <c r="V32" s="91">
        <f>IF(R32="Green zone",MAX(L32,N32),IF(T32="Upper",MAX(L32,N32),(M32,N32)))</f>
        <v>0.1699</v>
      </c>
    </row>
    <row r="33" spans="1:22" x14ac:dyDescent="0.25">
      <c r="A33" s="66">
        <v>41978</v>
      </c>
      <c r="B33" s="63">
        <v>23.609000000000002</v>
      </c>
      <c r="C33" s="68">
        <v>23.625</v>
      </c>
      <c r="D33" s="38">
        <f t="shared" si="0"/>
        <v>23.617000000000001</v>
      </c>
      <c r="E33" s="39">
        <v>743.99</v>
      </c>
      <c r="F33" s="47">
        <f t="shared" si="1"/>
        <v>0.17570811830000002</v>
      </c>
      <c r="G33" s="35"/>
      <c r="H33" s="56">
        <f t="shared" si="8"/>
        <v>0.17480000000000001</v>
      </c>
      <c r="I33" s="37">
        <f t="shared" si="9"/>
        <v>0.17219999999999999</v>
      </c>
      <c r="J33" s="41" t="str">
        <f t="shared" si="6"/>
        <v/>
      </c>
      <c r="K33" s="37"/>
      <c r="L33" s="55">
        <f t="shared" si="3"/>
        <v>0.17660000000000001</v>
      </c>
      <c r="M33" s="37">
        <f t="shared" si="4"/>
        <v>0.1792</v>
      </c>
      <c r="N33" s="41" t="str">
        <f t="shared" si="7"/>
        <v/>
      </c>
      <c r="O33" s="35"/>
      <c r="P33" s="54"/>
      <c r="Q33" s="38"/>
      <c r="R33" s="116" t="s">
        <v>13</v>
      </c>
      <c r="S33" s="52"/>
      <c r="U33" s="56">
        <f t="shared" si="5"/>
        <v>0.17480000000000001</v>
      </c>
      <c r="V33" s="47">
        <f>IF(R33="Green zone",MAX(L33,N33),IF(T33="Upper",MAX(L33,N33),(M33,N33)))</f>
        <v>0.17660000000000001</v>
      </c>
    </row>
    <row r="34" spans="1:22" x14ac:dyDescent="0.25">
      <c r="A34" s="86">
        <v>41977</v>
      </c>
      <c r="B34" s="87">
        <v>23.895</v>
      </c>
      <c r="C34" s="88">
        <v>23.756</v>
      </c>
      <c r="D34" s="89">
        <f t="shared" si="0"/>
        <v>23.826000000000001</v>
      </c>
      <c r="E34" s="92">
        <v>744</v>
      </c>
      <c r="F34" s="91">
        <f t="shared" si="1"/>
        <v>0.17726544000000002</v>
      </c>
      <c r="G34" s="35"/>
      <c r="H34" s="94">
        <f t="shared" si="8"/>
        <v>0.1764</v>
      </c>
      <c r="I34" s="95">
        <f t="shared" si="9"/>
        <v>0.17369999999999999</v>
      </c>
      <c r="J34" s="97" t="str">
        <f t="shared" si="6"/>
        <v/>
      </c>
      <c r="K34" s="37"/>
      <c r="L34" s="98">
        <f t="shared" si="3"/>
        <v>0.1782</v>
      </c>
      <c r="M34" s="95">
        <f t="shared" si="4"/>
        <v>0.18079999999999999</v>
      </c>
      <c r="N34" s="97">
        <f t="shared" si="7"/>
        <v>0.17780000000000001</v>
      </c>
      <c r="O34" s="1"/>
      <c r="P34" s="101"/>
      <c r="Q34" s="89">
        <v>23.9</v>
      </c>
      <c r="R34" s="115" t="s">
        <v>32</v>
      </c>
      <c r="S34" s="52"/>
      <c r="T34" s="1" t="s">
        <v>31</v>
      </c>
      <c r="U34" s="94">
        <f t="shared" si="5"/>
        <v>0.17369999999999999</v>
      </c>
      <c r="V34" s="91">
        <f>IF(R34="Green zone",MAX(L34,N34),IF(T34="Upper",MAX(L34,N34),(M34,N34)))</f>
        <v>0.1782</v>
      </c>
    </row>
    <row r="35" spans="1:22" x14ac:dyDescent="0.25">
      <c r="A35" s="66">
        <v>41976</v>
      </c>
      <c r="B35" s="63">
        <v>23.943999999999999</v>
      </c>
      <c r="C35" s="68">
        <v>24.305</v>
      </c>
      <c r="D35" s="38">
        <f t="shared" si="0"/>
        <v>24.125</v>
      </c>
      <c r="E35" s="39">
        <v>744.11</v>
      </c>
      <c r="F35" s="47">
        <f t="shared" si="1"/>
        <v>0.17951653750000002</v>
      </c>
      <c r="G35" s="35"/>
      <c r="H35" s="56">
        <f t="shared" si="8"/>
        <v>0.17860000000000001</v>
      </c>
      <c r="I35" s="37">
        <f t="shared" si="9"/>
        <v>0.1759</v>
      </c>
      <c r="J35" s="41" t="str">
        <f t="shared" si="6"/>
        <v/>
      </c>
      <c r="K35" s="37"/>
      <c r="L35" s="55">
        <f t="shared" si="3"/>
        <v>0.1804</v>
      </c>
      <c r="M35" s="37">
        <f t="shared" si="4"/>
        <v>0.18310000000000001</v>
      </c>
      <c r="N35" s="41">
        <f t="shared" si="7"/>
        <v>0.1845</v>
      </c>
      <c r="O35" s="1"/>
      <c r="P35" s="54"/>
      <c r="Q35" s="38">
        <v>24.8</v>
      </c>
      <c r="R35" s="116" t="s">
        <v>13</v>
      </c>
      <c r="S35" s="52"/>
      <c r="U35" s="56">
        <f t="shared" si="5"/>
        <v>0.17860000000000001</v>
      </c>
      <c r="V35" s="47">
        <f>IF(R35="Green zone",MAX(L35,N35),IF(T35="Upper",MAX(L35,N35),(M35,N35)))</f>
        <v>0.1845</v>
      </c>
    </row>
    <row r="36" spans="1:22" x14ac:dyDescent="0.25">
      <c r="A36" s="86">
        <v>41975</v>
      </c>
      <c r="B36" s="87">
        <v>24.492000000000001</v>
      </c>
      <c r="C36" s="88">
        <v>24.236999999999998</v>
      </c>
      <c r="D36" s="89">
        <f t="shared" si="0"/>
        <v>24.364999999999998</v>
      </c>
      <c r="E36" s="92">
        <v>744.06</v>
      </c>
      <c r="F36" s="91">
        <f t="shared" si="1"/>
        <v>0.18129021899999997</v>
      </c>
      <c r="G36" s="35"/>
      <c r="H36" s="94">
        <f t="shared" si="8"/>
        <v>0.1804</v>
      </c>
      <c r="I36" s="95">
        <f t="shared" si="9"/>
        <v>0.1777</v>
      </c>
      <c r="J36" s="97" t="str">
        <f t="shared" si="6"/>
        <v/>
      </c>
      <c r="K36" s="37"/>
      <c r="L36" s="98">
        <f t="shared" si="3"/>
        <v>0.1822</v>
      </c>
      <c r="M36" s="95">
        <f t="shared" si="4"/>
        <v>0.18490000000000001</v>
      </c>
      <c r="N36" s="97">
        <f t="shared" si="7"/>
        <v>0.1817</v>
      </c>
      <c r="O36" s="35"/>
      <c r="P36" s="101"/>
      <c r="Q36" s="89">
        <v>24.425000000000001</v>
      </c>
      <c r="R36" s="115" t="s">
        <v>13</v>
      </c>
      <c r="S36" s="52"/>
      <c r="U36" s="94">
        <f t="shared" si="5"/>
        <v>0.1804</v>
      </c>
      <c r="V36" s="91">
        <f>IF(R36="Green zone",MAX(L36,N36),IF(T36="Upper",MAX(L36,N36),(M36,N36)))</f>
        <v>0.1822</v>
      </c>
    </row>
    <row r="37" spans="1:22" ht="15.75" thickBot="1" x14ac:dyDescent="0.3">
      <c r="A37" s="67">
        <v>41974</v>
      </c>
      <c r="B37" s="64">
        <v>24.596</v>
      </c>
      <c r="C37" s="69">
        <v>24.390999999999998</v>
      </c>
      <c r="D37" s="48">
        <f t="shared" si="0"/>
        <v>24.494</v>
      </c>
      <c r="E37" s="46">
        <v>744.01</v>
      </c>
      <c r="F37" s="49">
        <f t="shared" si="1"/>
        <v>0.18223780940000001</v>
      </c>
      <c r="G37" s="35"/>
      <c r="H37" s="60">
        <f t="shared" si="8"/>
        <v>0.18129999999999999</v>
      </c>
      <c r="I37" s="84">
        <f t="shared" si="9"/>
        <v>0.17860000000000001</v>
      </c>
      <c r="J37" s="42">
        <f t="shared" si="6"/>
        <v>0.18079999999999999</v>
      </c>
      <c r="K37" s="37"/>
      <c r="L37" s="85">
        <f t="shared" si="3"/>
        <v>0.18310000000000001</v>
      </c>
      <c r="M37" s="84">
        <f>ROUND(ROUND(D37*1.02,3)*(E37/100000),4)</f>
        <v>0.18590000000000001</v>
      </c>
      <c r="N37" s="42" t="str">
        <f t="shared" si="7"/>
        <v/>
      </c>
      <c r="O37" s="1"/>
      <c r="P37" s="70">
        <v>24.3</v>
      </c>
      <c r="Q37" s="48"/>
      <c r="R37" s="117" t="s">
        <v>13</v>
      </c>
      <c r="S37" s="52"/>
      <c r="U37" s="60">
        <f t="shared" si="5"/>
        <v>0.18079999999999999</v>
      </c>
      <c r="V37" s="49">
        <f>IF(R37="Green zone",MAX(L37,N37),IF(T37="Upper",MAX(L37,N37),(M37,N37)))</f>
        <v>0.18310000000000001</v>
      </c>
    </row>
    <row r="38" spans="1:22" x14ac:dyDescent="0.25">
      <c r="A38" s="65" t="s">
        <v>5</v>
      </c>
      <c r="B38" s="39"/>
      <c r="C38" s="39"/>
      <c r="D38" s="37"/>
      <c r="E38" s="39"/>
      <c r="F38" s="37">
        <f>ROUND(SUM(F7:F37)/31,4)</f>
        <v>0.17019999999999999</v>
      </c>
      <c r="G38" s="35"/>
      <c r="H38" s="50"/>
      <c r="I38" s="38"/>
      <c r="J38" s="36"/>
      <c r="K38" s="38"/>
      <c r="L38" s="38"/>
      <c r="M38" s="38"/>
      <c r="N38" s="36"/>
      <c r="O38" s="1"/>
      <c r="P38" s="36"/>
      <c r="Q38" s="36"/>
      <c r="R38" s="35"/>
      <c r="S38" s="35"/>
    </row>
  </sheetData>
  <sheetProtection sheet="1" objects="1" scenarios="1"/>
  <mergeCells count="4">
    <mergeCell ref="H5:J5"/>
    <mergeCell ref="L5:N5"/>
    <mergeCell ref="P5:Q5"/>
    <mergeCell ref="U5:V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7"/>
  <sheetViews>
    <sheetView workbookViewId="0">
      <pane ySplit="6" topLeftCell="A7" activePane="bottomLeft" state="frozen"/>
      <selection pane="bottomLeft" activeCell="AA6" sqref="AA6"/>
    </sheetView>
  </sheetViews>
  <sheetFormatPr defaultRowHeight="15" x14ac:dyDescent="0.25"/>
  <cols>
    <col min="1" max="1" width="16.140625" customWidth="1"/>
    <col min="2" max="2" width="10.42578125" bestFit="1" customWidth="1"/>
    <col min="3" max="3" width="10.28515625" customWidth="1"/>
    <col min="4" max="4" width="10.85546875" customWidth="1"/>
    <col min="5" max="5" width="9.5703125" customWidth="1"/>
    <col min="6" max="6" width="11.85546875" customWidth="1"/>
    <col min="7" max="7" width="4.7109375" customWidth="1"/>
    <col min="8" max="8" width="12.140625" customWidth="1"/>
    <col min="9" max="9" width="12.7109375" customWidth="1"/>
    <col min="10" max="10" width="13.28515625" customWidth="1"/>
    <col min="11" max="11" width="4.42578125" customWidth="1"/>
    <col min="12" max="12" width="11" customWidth="1"/>
    <col min="13" max="13" width="12.7109375" customWidth="1"/>
    <col min="14" max="14" width="13.28515625" customWidth="1"/>
    <col min="15" max="15" width="5.5703125" customWidth="1"/>
    <col min="16" max="16" width="18.7109375" customWidth="1"/>
    <col min="17" max="17" width="17.7109375" customWidth="1"/>
    <col min="18" max="18" width="14.28515625" customWidth="1"/>
    <col min="19" max="19" width="5.28515625" customWidth="1"/>
    <col min="20" max="20" width="9.140625" hidden="1" customWidth="1"/>
    <col min="21" max="21" width="11.42578125" customWidth="1"/>
    <col min="22" max="22" width="13" customWidth="1"/>
  </cols>
  <sheetData>
    <row r="2" spans="1:22" ht="28.5" x14ac:dyDescent="0.45">
      <c r="A2" s="77" t="s">
        <v>25</v>
      </c>
      <c r="B2" s="78"/>
      <c r="C2" s="78"/>
      <c r="D2" s="78"/>
      <c r="E2" s="78"/>
      <c r="F2" s="79"/>
      <c r="G2" s="79"/>
      <c r="H2" s="78"/>
      <c r="I2" s="79"/>
      <c r="J2" s="80"/>
      <c r="K2" s="80"/>
      <c r="L2" s="79"/>
      <c r="M2" s="79"/>
      <c r="N2" s="81"/>
      <c r="O2" s="79"/>
      <c r="P2" s="81"/>
      <c r="Q2" s="81"/>
      <c r="R2" s="79"/>
      <c r="S2" s="79"/>
      <c r="T2" s="79"/>
      <c r="U2" s="82"/>
      <c r="V2" s="82"/>
    </row>
    <row r="3" spans="1:22" ht="28.5" x14ac:dyDescent="0.45">
      <c r="A3" s="83" t="s">
        <v>26</v>
      </c>
      <c r="B3" s="78"/>
      <c r="C3" s="78"/>
      <c r="D3" s="78"/>
      <c r="E3" s="78"/>
      <c r="F3" s="79"/>
      <c r="G3" s="79"/>
      <c r="H3" s="78"/>
      <c r="I3" s="79"/>
      <c r="J3" s="81"/>
      <c r="K3" s="81"/>
      <c r="L3" s="79"/>
      <c r="M3" s="79"/>
      <c r="N3" s="81"/>
      <c r="O3" s="79"/>
      <c r="P3" s="81"/>
      <c r="Q3" s="81"/>
      <c r="R3" s="79"/>
      <c r="S3" s="79"/>
      <c r="T3" s="79"/>
      <c r="U3" s="82"/>
      <c r="V3" s="82"/>
    </row>
    <row r="4" spans="1:22" ht="15.75" thickBot="1" x14ac:dyDescent="0.3">
      <c r="A4" s="34"/>
      <c r="B4" s="34"/>
      <c r="C4" s="34"/>
      <c r="D4" s="34"/>
      <c r="E4" s="34"/>
      <c r="F4" s="34"/>
      <c r="G4" s="35"/>
      <c r="H4" s="35"/>
      <c r="I4" s="35"/>
      <c r="J4" s="36"/>
      <c r="K4" s="35"/>
      <c r="L4" s="35"/>
      <c r="M4" s="35"/>
      <c r="N4" s="36"/>
      <c r="O4" s="1"/>
      <c r="P4" s="36"/>
      <c r="Q4" s="36"/>
      <c r="R4" s="35"/>
      <c r="S4" s="35"/>
      <c r="T4" s="1"/>
    </row>
    <row r="5" spans="1:22" ht="60.75" thickBot="1" x14ac:dyDescent="0.3">
      <c r="A5" s="33"/>
      <c r="B5" s="122" t="s">
        <v>1</v>
      </c>
      <c r="C5" s="123" t="s">
        <v>2</v>
      </c>
      <c r="D5" s="123" t="s">
        <v>6</v>
      </c>
      <c r="E5" s="123" t="s">
        <v>8</v>
      </c>
      <c r="F5" s="124" t="s">
        <v>6</v>
      </c>
      <c r="G5" s="43"/>
      <c r="H5" s="520" t="s">
        <v>20</v>
      </c>
      <c r="I5" s="521"/>
      <c r="J5" s="522"/>
      <c r="K5" s="45"/>
      <c r="L5" s="523" t="s">
        <v>27</v>
      </c>
      <c r="M5" s="524"/>
      <c r="N5" s="528"/>
      <c r="O5" s="1"/>
      <c r="P5" s="523" t="s">
        <v>17</v>
      </c>
      <c r="Q5" s="524"/>
      <c r="R5" s="125" t="s">
        <v>24</v>
      </c>
      <c r="S5" s="43"/>
      <c r="T5" s="1"/>
      <c r="U5" s="527" t="s">
        <v>35</v>
      </c>
      <c r="V5" s="526"/>
    </row>
    <row r="6" spans="1:22" ht="60.75" thickBot="1" x14ac:dyDescent="0.3">
      <c r="A6" s="129" t="s">
        <v>12</v>
      </c>
      <c r="B6" s="103" t="s">
        <v>15</v>
      </c>
      <c r="C6" s="104" t="s">
        <v>3</v>
      </c>
      <c r="D6" s="105" t="s">
        <v>15</v>
      </c>
      <c r="E6" s="104" t="s">
        <v>4</v>
      </c>
      <c r="F6" s="106" t="s">
        <v>7</v>
      </c>
      <c r="G6" s="44"/>
      <c r="H6" s="103" t="s">
        <v>10</v>
      </c>
      <c r="I6" s="104" t="s">
        <v>16</v>
      </c>
      <c r="J6" s="106" t="s">
        <v>18</v>
      </c>
      <c r="K6" s="44"/>
      <c r="L6" s="110" t="s">
        <v>11</v>
      </c>
      <c r="M6" s="111" t="s">
        <v>33</v>
      </c>
      <c r="N6" s="112" t="s">
        <v>19</v>
      </c>
      <c r="O6" s="1"/>
      <c r="P6" s="146" t="s">
        <v>22</v>
      </c>
      <c r="Q6" s="126" t="s">
        <v>21</v>
      </c>
      <c r="R6" s="147" t="s">
        <v>23</v>
      </c>
      <c r="S6" s="43"/>
      <c r="T6" s="1"/>
      <c r="U6" s="150" t="s">
        <v>29</v>
      </c>
      <c r="V6" s="151" t="s">
        <v>30</v>
      </c>
    </row>
    <row r="7" spans="1:22" x14ac:dyDescent="0.25">
      <c r="A7" s="130">
        <v>41973</v>
      </c>
      <c r="B7" s="71">
        <v>24.423999999999999</v>
      </c>
      <c r="C7" s="72">
        <v>25.062999999999999</v>
      </c>
      <c r="D7" s="61">
        <f t="shared" ref="D7:D36" si="0">ROUND((B7+C7)/2,3)</f>
        <v>24.744</v>
      </c>
      <c r="E7" s="73">
        <v>744.09</v>
      </c>
      <c r="F7" s="62">
        <f t="shared" ref="F7:F36" si="1">(D7*E7)/100000</f>
        <v>0.1841176296</v>
      </c>
      <c r="G7" s="35"/>
      <c r="H7" s="137">
        <f>ROUND(ROUND(D7*0.995,3)*(E7/100000),4)</f>
        <v>0.1832</v>
      </c>
      <c r="I7" s="138">
        <f t="shared" ref="I7:I11" si="2">ROUND(ROUND(D7*0.98,3)*(E7/100000),4)</f>
        <v>0.1804</v>
      </c>
      <c r="J7" s="139" t="str">
        <f>IF(ISNUMBER(P7),ROUND(ROUND(P7,3)*(E7/100000),4),"")</f>
        <v/>
      </c>
      <c r="K7" s="37"/>
      <c r="L7" s="143">
        <f t="shared" ref="L7:L36" si="3">ROUND(ROUND(D7*1.005,3)*(E7/100000),4)</f>
        <v>0.185</v>
      </c>
      <c r="M7" s="138">
        <f t="shared" ref="M7:M36" si="4">ROUND(ROUND(D7*1.02,3)*(E7/100000),4)</f>
        <v>0.18779999999999999</v>
      </c>
      <c r="N7" s="144" t="str">
        <f>IF(ISNUMBER(Q7),ROUND(ROUND(Q7,3)*(E7/100000),4),"")</f>
        <v/>
      </c>
      <c r="O7" s="35"/>
      <c r="P7" s="152"/>
      <c r="Q7" s="157"/>
      <c r="R7" s="148" t="s">
        <v>13</v>
      </c>
      <c r="S7" s="52"/>
      <c r="T7" s="1"/>
      <c r="U7" s="137">
        <f t="shared" ref="U7:U36" si="5">IF(R7="Green zone",MIN(H7,J7),IF(T7="Upper",MIN(I7,J7),MIN(H7,J7)))</f>
        <v>0.1832</v>
      </c>
      <c r="V7" s="62">
        <f>IF(R7="Green zone",MAX(L7,N7),IF(T7="Upper",MAX(L7,N7),(M7,N7)))</f>
        <v>0.185</v>
      </c>
    </row>
    <row r="8" spans="1:22" x14ac:dyDescent="0.25">
      <c r="A8" s="86">
        <f>A7-1</f>
        <v>41972</v>
      </c>
      <c r="B8" s="87">
        <v>24.422999999999998</v>
      </c>
      <c r="C8" s="93">
        <v>25.940999999999999</v>
      </c>
      <c r="D8" s="89">
        <f t="shared" si="0"/>
        <v>25.181999999999999</v>
      </c>
      <c r="E8" s="92">
        <v>744.09</v>
      </c>
      <c r="F8" s="91">
        <f>(D8*E8)/100000</f>
        <v>0.1873767438</v>
      </c>
      <c r="G8" s="35"/>
      <c r="H8" s="94">
        <f>ROUND(ROUND(D8*0.995,3)*(E8/100000),4)</f>
        <v>0.18640000000000001</v>
      </c>
      <c r="I8" s="95">
        <f>ROUND(ROUND(D8*0.98,3)*(E8/100000),4)</f>
        <v>0.18360000000000001</v>
      </c>
      <c r="J8" s="96" t="str">
        <f t="shared" ref="J8:J36" si="6">IF(ISNUMBER(P8),ROUND(ROUND(P8,3)*(E8/100000),4),"")</f>
        <v/>
      </c>
      <c r="K8" s="37"/>
      <c r="L8" s="98">
        <f>ROUND(ROUND(D8*1.005,3)*(E8/100000),4)</f>
        <v>0.1883</v>
      </c>
      <c r="M8" s="95">
        <f>ROUND(ROUND(D8*1.02,3)*(E8/100000),4)</f>
        <v>0.19109999999999999</v>
      </c>
      <c r="N8" s="97">
        <f t="shared" ref="N8:N36" si="7">IF(ISNUMBER(Q8),ROUND(ROUND(Q8,3)*(E8/100000),4),"")</f>
        <v>0.1963</v>
      </c>
      <c r="O8" s="1"/>
      <c r="P8" s="153"/>
      <c r="Q8" s="158">
        <v>26.375</v>
      </c>
      <c r="R8" s="115" t="s">
        <v>13</v>
      </c>
      <c r="S8" s="52"/>
      <c r="T8" s="1"/>
      <c r="U8" s="94">
        <f t="shared" si="5"/>
        <v>0.18640000000000001</v>
      </c>
      <c r="V8" s="91">
        <f>IF(R8="Green zone",MAX(L8,N8),IF(T8="Upper",MAX(L8,N8),(M8,N8)))</f>
        <v>0.1963</v>
      </c>
    </row>
    <row r="9" spans="1:22" x14ac:dyDescent="0.25">
      <c r="A9" s="128">
        <f t="shared" ref="A9:A36" si="8">A8-1</f>
        <v>41971</v>
      </c>
      <c r="B9" s="63">
        <v>24.704000000000001</v>
      </c>
      <c r="C9" s="68">
        <v>25.024999999999999</v>
      </c>
      <c r="D9" s="38">
        <f t="shared" si="0"/>
        <v>24.864999999999998</v>
      </c>
      <c r="E9" s="39">
        <v>744.09</v>
      </c>
      <c r="F9" s="47">
        <f t="shared" si="1"/>
        <v>0.18501797849999999</v>
      </c>
      <c r="G9" s="35"/>
      <c r="H9" s="56">
        <f t="shared" ref="H9:H36" si="9">ROUND(ROUND(D9*0.995,3)*(E9/100000),4)</f>
        <v>0.18410000000000001</v>
      </c>
      <c r="I9" s="37">
        <f t="shared" si="2"/>
        <v>0.18129999999999999</v>
      </c>
      <c r="J9" s="41" t="str">
        <f t="shared" si="6"/>
        <v/>
      </c>
      <c r="K9" s="37"/>
      <c r="L9" s="55">
        <f t="shared" si="3"/>
        <v>0.18590000000000001</v>
      </c>
      <c r="M9" s="37">
        <f t="shared" si="4"/>
        <v>0.18870000000000001</v>
      </c>
      <c r="N9" s="41" t="str">
        <f t="shared" si="7"/>
        <v/>
      </c>
      <c r="O9" s="35"/>
      <c r="P9" s="53"/>
      <c r="Q9" s="40"/>
      <c r="R9" s="116" t="s">
        <v>13</v>
      </c>
      <c r="S9" s="52"/>
      <c r="T9" s="1"/>
      <c r="U9" s="56">
        <f t="shared" si="5"/>
        <v>0.18410000000000001</v>
      </c>
      <c r="V9" s="47">
        <f>IF(R9="Green zone",MAX(L9,N9),IF(T9="Upper",MAX(L9,N9),(M9,N9)))</f>
        <v>0.18590000000000001</v>
      </c>
    </row>
    <row r="10" spans="1:22" x14ac:dyDescent="0.25">
      <c r="A10" s="86">
        <f t="shared" si="8"/>
        <v>41970</v>
      </c>
      <c r="B10" s="87">
        <v>24.853999999999999</v>
      </c>
      <c r="C10" s="88">
        <v>24.972999999999999</v>
      </c>
      <c r="D10" s="89">
        <f t="shared" si="0"/>
        <v>24.914000000000001</v>
      </c>
      <c r="E10" s="92">
        <v>743.97</v>
      </c>
      <c r="F10" s="91">
        <f>(D10*E10)/100000</f>
        <v>0.18535268580000003</v>
      </c>
      <c r="G10" s="35"/>
      <c r="H10" s="94">
        <f>ROUND(ROUND(D10*0.995,3)*(E10/100000),4)</f>
        <v>0.18440000000000001</v>
      </c>
      <c r="I10" s="95">
        <f>ROUND(ROUND(D10*0.98,3)*(E10/100000),4)</f>
        <v>0.18160000000000001</v>
      </c>
      <c r="J10" s="97" t="str">
        <f t="shared" si="6"/>
        <v/>
      </c>
      <c r="K10" s="37"/>
      <c r="L10" s="98">
        <f>ROUND(ROUND(D10*1.005,3)*(E10/100000),4)</f>
        <v>0.18629999999999999</v>
      </c>
      <c r="M10" s="95">
        <f>ROUND(ROUND(D10*1.02,3)*(E10/100000),4)</f>
        <v>0.18909999999999999</v>
      </c>
      <c r="N10" s="97" t="str">
        <f t="shared" si="7"/>
        <v/>
      </c>
      <c r="O10" s="1"/>
      <c r="P10" s="154"/>
      <c r="Q10" s="127"/>
      <c r="R10" s="115" t="s">
        <v>13</v>
      </c>
      <c r="S10" s="52"/>
      <c r="T10" s="1"/>
      <c r="U10" s="94">
        <f t="shared" si="5"/>
        <v>0.18440000000000001</v>
      </c>
      <c r="V10" s="91">
        <f>IF(R10="Green zone",MAX(L10,N10),IF(T10="Upper",MAX(L10,N10),(M10,N10)))</f>
        <v>0.18629999999999999</v>
      </c>
    </row>
    <row r="11" spans="1:22" x14ac:dyDescent="0.25">
      <c r="A11" s="128">
        <f t="shared" si="8"/>
        <v>41969</v>
      </c>
      <c r="B11" s="63">
        <v>24.733000000000001</v>
      </c>
      <c r="C11" s="68">
        <v>24.87</v>
      </c>
      <c r="D11" s="38">
        <f t="shared" si="0"/>
        <v>24.802</v>
      </c>
      <c r="E11" s="39">
        <v>743.96</v>
      </c>
      <c r="F11" s="47">
        <f t="shared" si="1"/>
        <v>0.18451695920000002</v>
      </c>
      <c r="G11" s="35"/>
      <c r="H11" s="56">
        <f t="shared" si="9"/>
        <v>0.18360000000000001</v>
      </c>
      <c r="I11" s="37">
        <f t="shared" si="2"/>
        <v>0.18079999999999999</v>
      </c>
      <c r="J11" s="41">
        <f t="shared" si="6"/>
        <v>0.18379999999999999</v>
      </c>
      <c r="K11" s="37"/>
      <c r="L11" s="55">
        <f t="shared" si="3"/>
        <v>0.18540000000000001</v>
      </c>
      <c r="M11" s="37">
        <f t="shared" si="4"/>
        <v>0.18820000000000001</v>
      </c>
      <c r="N11" s="41">
        <f t="shared" si="7"/>
        <v>0.19139999999999999</v>
      </c>
      <c r="O11" s="35"/>
      <c r="P11" s="54">
        <v>24.7</v>
      </c>
      <c r="Q11" s="40">
        <v>25.725000000000001</v>
      </c>
      <c r="R11" s="116" t="s">
        <v>13</v>
      </c>
      <c r="S11" s="52"/>
      <c r="T11" s="1"/>
      <c r="U11" s="56">
        <f t="shared" si="5"/>
        <v>0.18360000000000001</v>
      </c>
      <c r="V11" s="47">
        <f>IF(R11="Green zone",MAX(L11,N11),IF(T11="Upper",MAX(L11,N11),(M11,N11)))</f>
        <v>0.19139999999999999</v>
      </c>
    </row>
    <row r="12" spans="1:22" x14ac:dyDescent="0.25">
      <c r="A12" s="86">
        <f t="shared" si="8"/>
        <v>41968</v>
      </c>
      <c r="B12" s="87">
        <v>24.317</v>
      </c>
      <c r="C12" s="88">
        <v>25.582999999999998</v>
      </c>
      <c r="D12" s="89">
        <f t="shared" si="0"/>
        <v>24.95</v>
      </c>
      <c r="E12" s="90">
        <v>743.95</v>
      </c>
      <c r="F12" s="91">
        <f t="shared" si="1"/>
        <v>0.185615525</v>
      </c>
      <c r="G12" s="35"/>
      <c r="H12" s="94">
        <f t="shared" si="9"/>
        <v>0.1847</v>
      </c>
      <c r="I12" s="95">
        <f>ROUND(ROUND(D12*0.98,3)*(E12/100000),4)</f>
        <v>0.18190000000000001</v>
      </c>
      <c r="J12" s="97" t="str">
        <f t="shared" si="6"/>
        <v/>
      </c>
      <c r="K12" s="37"/>
      <c r="L12" s="98">
        <f t="shared" si="3"/>
        <v>0.1865</v>
      </c>
      <c r="M12" s="95">
        <f t="shared" si="4"/>
        <v>0.1893</v>
      </c>
      <c r="N12" s="97">
        <f t="shared" si="7"/>
        <v>0.19620000000000001</v>
      </c>
      <c r="O12" s="1"/>
      <c r="P12" s="155"/>
      <c r="Q12" s="127">
        <v>26.375</v>
      </c>
      <c r="R12" s="115" t="s">
        <v>28</v>
      </c>
      <c r="S12" s="52"/>
      <c r="T12" s="1" t="s">
        <v>36</v>
      </c>
      <c r="U12" s="94">
        <f t="shared" si="5"/>
        <v>0.18190000000000001</v>
      </c>
      <c r="V12" s="91">
        <f>IF(R12="Green zone",MAX(L12,N12),IF(T12="Upper",MAX(L12,N12),(M12,N12)))</f>
        <v>0.19620000000000001</v>
      </c>
    </row>
    <row r="13" spans="1:22" x14ac:dyDescent="0.25">
      <c r="A13" s="128">
        <f t="shared" si="8"/>
        <v>41967</v>
      </c>
      <c r="B13" s="63">
        <v>23.390999999999998</v>
      </c>
      <c r="C13" s="68">
        <v>24.478000000000002</v>
      </c>
      <c r="D13" s="38">
        <f t="shared" si="0"/>
        <v>23.934999999999999</v>
      </c>
      <c r="E13" s="39">
        <v>744</v>
      </c>
      <c r="F13" s="47">
        <f t="shared" si="1"/>
        <v>0.1780764</v>
      </c>
      <c r="G13" s="35"/>
      <c r="H13" s="56">
        <f t="shared" si="9"/>
        <v>0.1772</v>
      </c>
      <c r="I13" s="37">
        <f>ROUND(ROUND(D13*0.98,3)*(E13/100000),4)</f>
        <v>0.17449999999999999</v>
      </c>
      <c r="J13" s="41" t="str">
        <f t="shared" si="6"/>
        <v/>
      </c>
      <c r="K13" s="37"/>
      <c r="L13" s="55">
        <f t="shared" si="3"/>
        <v>0.17899999999999999</v>
      </c>
      <c r="M13" s="37">
        <f t="shared" si="4"/>
        <v>0.18160000000000001</v>
      </c>
      <c r="N13" s="41" t="str">
        <f t="shared" si="7"/>
        <v/>
      </c>
      <c r="O13" s="35"/>
      <c r="P13" s="53"/>
      <c r="Q13" s="40"/>
      <c r="R13" s="116" t="s">
        <v>13</v>
      </c>
      <c r="S13" s="52"/>
      <c r="T13" s="1"/>
      <c r="U13" s="56">
        <f t="shared" si="5"/>
        <v>0.1772</v>
      </c>
      <c r="V13" s="47">
        <f>IF(R13="Green zone",MAX(L13,N13),IF(T13="Upper",MAX(L13,N13),(M13,N13)))</f>
        <v>0.17899999999999999</v>
      </c>
    </row>
    <row r="14" spans="1:22" x14ac:dyDescent="0.25">
      <c r="A14" s="86">
        <f t="shared" si="8"/>
        <v>41966</v>
      </c>
      <c r="B14" s="87">
        <v>23.224</v>
      </c>
      <c r="C14" s="88">
        <v>24.5</v>
      </c>
      <c r="D14" s="89">
        <f t="shared" si="0"/>
        <v>23.861999999999998</v>
      </c>
      <c r="E14" s="92">
        <v>744.13</v>
      </c>
      <c r="F14" s="91">
        <f t="shared" si="1"/>
        <v>0.17756430059999997</v>
      </c>
      <c r="G14" s="35"/>
      <c r="H14" s="94">
        <f t="shared" si="9"/>
        <v>0.1767</v>
      </c>
      <c r="I14" s="95">
        <f t="shared" ref="I14:I36" si="10">ROUND(ROUND(D14*0.98,3)*(E14/100000),4)</f>
        <v>0.17399999999999999</v>
      </c>
      <c r="J14" s="97" t="str">
        <f t="shared" si="6"/>
        <v/>
      </c>
      <c r="K14" s="37"/>
      <c r="L14" s="98">
        <f t="shared" si="3"/>
        <v>0.1784</v>
      </c>
      <c r="M14" s="95">
        <f t="shared" si="4"/>
        <v>0.18110000000000001</v>
      </c>
      <c r="N14" s="97" t="str">
        <f t="shared" si="7"/>
        <v/>
      </c>
      <c r="O14" s="1"/>
      <c r="P14" s="154"/>
      <c r="Q14" s="127"/>
      <c r="R14" s="115" t="s">
        <v>13</v>
      </c>
      <c r="S14" s="52"/>
      <c r="T14" s="1"/>
      <c r="U14" s="94">
        <f t="shared" si="5"/>
        <v>0.1767</v>
      </c>
      <c r="V14" s="91">
        <f>IF(R14="Green zone",MAX(L14,N14),IF(T14="Upper",MAX(L14,N14),(M14,N14)))</f>
        <v>0.1784</v>
      </c>
    </row>
    <row r="15" spans="1:22" x14ac:dyDescent="0.25">
      <c r="A15" s="128">
        <f t="shared" si="8"/>
        <v>41965</v>
      </c>
      <c r="B15" s="63">
        <v>23.225999999999999</v>
      </c>
      <c r="C15" s="68">
        <v>24.5</v>
      </c>
      <c r="D15" s="38">
        <f t="shared" si="0"/>
        <v>23.863</v>
      </c>
      <c r="E15" s="39">
        <v>744.13</v>
      </c>
      <c r="F15" s="47">
        <f t="shared" si="1"/>
        <v>0.17757174189999997</v>
      </c>
      <c r="G15" s="35"/>
      <c r="H15" s="56">
        <f t="shared" si="9"/>
        <v>0.1767</v>
      </c>
      <c r="I15" s="37">
        <f t="shared" si="10"/>
        <v>0.17399999999999999</v>
      </c>
      <c r="J15" s="41" t="str">
        <f t="shared" si="6"/>
        <v/>
      </c>
      <c r="K15" s="37"/>
      <c r="L15" s="55">
        <f t="shared" si="3"/>
        <v>0.17849999999999999</v>
      </c>
      <c r="M15" s="37">
        <f t="shared" si="4"/>
        <v>0.18110000000000001</v>
      </c>
      <c r="N15" s="41" t="str">
        <f t="shared" si="7"/>
        <v/>
      </c>
      <c r="O15" s="35"/>
      <c r="P15" s="53"/>
      <c r="Q15" s="40"/>
      <c r="R15" s="116" t="s">
        <v>13</v>
      </c>
      <c r="S15" s="52"/>
      <c r="T15" s="1"/>
      <c r="U15" s="56">
        <f t="shared" si="5"/>
        <v>0.1767</v>
      </c>
      <c r="V15" s="47">
        <f>IF(R15="Green zone",MAX(L15,N15),IF(T15="Upper",MAX(L15,N15),(M15,N15)))</f>
        <v>0.17849999999999999</v>
      </c>
    </row>
    <row r="16" spans="1:22" x14ac:dyDescent="0.25">
      <c r="A16" s="86">
        <f t="shared" si="8"/>
        <v>41964</v>
      </c>
      <c r="B16" s="87">
        <v>23.437000000000001</v>
      </c>
      <c r="C16" s="88">
        <v>23.85</v>
      </c>
      <c r="D16" s="89">
        <f t="shared" si="0"/>
        <v>23.643999999999998</v>
      </c>
      <c r="E16" s="92">
        <v>744.13</v>
      </c>
      <c r="F16" s="91">
        <f t="shared" si="1"/>
        <v>0.17594209719999998</v>
      </c>
      <c r="G16" s="35"/>
      <c r="H16" s="94">
        <f t="shared" si="9"/>
        <v>0.17510000000000001</v>
      </c>
      <c r="I16" s="95">
        <f t="shared" si="10"/>
        <v>0.1724</v>
      </c>
      <c r="J16" s="97" t="str">
        <f t="shared" si="6"/>
        <v/>
      </c>
      <c r="K16" s="37"/>
      <c r="L16" s="98">
        <f t="shared" si="3"/>
        <v>0.17680000000000001</v>
      </c>
      <c r="M16" s="95">
        <f t="shared" si="4"/>
        <v>0.17949999999999999</v>
      </c>
      <c r="N16" s="97" t="str">
        <f t="shared" si="7"/>
        <v/>
      </c>
      <c r="O16" s="1"/>
      <c r="P16" s="154"/>
      <c r="Q16" s="127"/>
      <c r="R16" s="115" t="s">
        <v>13</v>
      </c>
      <c r="S16" s="52"/>
      <c r="T16" s="1"/>
      <c r="U16" s="94">
        <f t="shared" si="5"/>
        <v>0.17510000000000001</v>
      </c>
      <c r="V16" s="91">
        <f>IF(R16="Green zone",MAX(L16,N16),IF(T16="Upper",MAX(L16,N16),(M16,N16)))</f>
        <v>0.17680000000000001</v>
      </c>
    </row>
    <row r="17" spans="1:22" x14ac:dyDescent="0.25">
      <c r="A17" s="128">
        <f t="shared" si="8"/>
        <v>41963</v>
      </c>
      <c r="B17" s="63">
        <v>23.202000000000002</v>
      </c>
      <c r="C17" s="68">
        <v>22.85</v>
      </c>
      <c r="D17" s="38">
        <f t="shared" si="0"/>
        <v>23.026</v>
      </c>
      <c r="E17" s="39">
        <v>744.37</v>
      </c>
      <c r="F17" s="47">
        <f t="shared" si="1"/>
        <v>0.17139863620000001</v>
      </c>
      <c r="G17" s="35"/>
      <c r="H17" s="56">
        <f t="shared" si="9"/>
        <v>0.17050000000000001</v>
      </c>
      <c r="I17" s="37">
        <f t="shared" si="10"/>
        <v>0.16800000000000001</v>
      </c>
      <c r="J17" s="41" t="str">
        <f t="shared" si="6"/>
        <v/>
      </c>
      <c r="K17" s="37"/>
      <c r="L17" s="55">
        <f t="shared" si="3"/>
        <v>0.17230000000000001</v>
      </c>
      <c r="M17" s="37">
        <f t="shared" si="4"/>
        <v>0.17480000000000001</v>
      </c>
      <c r="N17" s="41" t="str">
        <f t="shared" si="7"/>
        <v/>
      </c>
      <c r="O17" s="35"/>
      <c r="P17" s="53"/>
      <c r="Q17" s="40"/>
      <c r="R17" s="116" t="s">
        <v>13</v>
      </c>
      <c r="S17" s="52"/>
      <c r="T17" s="1"/>
      <c r="U17" s="56">
        <f t="shared" si="5"/>
        <v>0.17050000000000001</v>
      </c>
      <c r="V17" s="47">
        <f>IF(R17="Green zone",MAX(L17,N17),IF(T17="Upper",MAX(L17,N17),(M17,N17)))</f>
        <v>0.17230000000000001</v>
      </c>
    </row>
    <row r="18" spans="1:22" x14ac:dyDescent="0.25">
      <c r="A18" s="86">
        <f t="shared" si="8"/>
        <v>41962</v>
      </c>
      <c r="B18" s="87">
        <v>23.016999999999999</v>
      </c>
      <c r="C18" s="88">
        <v>23.4</v>
      </c>
      <c r="D18" s="89">
        <f t="shared" si="0"/>
        <v>23.209</v>
      </c>
      <c r="E18" s="92">
        <v>744.39</v>
      </c>
      <c r="F18" s="91">
        <f t="shared" si="1"/>
        <v>0.17276547510000001</v>
      </c>
      <c r="G18" s="35"/>
      <c r="H18" s="94">
        <f t="shared" si="9"/>
        <v>0.1719</v>
      </c>
      <c r="I18" s="95">
        <f t="shared" si="10"/>
        <v>0.16930000000000001</v>
      </c>
      <c r="J18" s="97" t="str">
        <f t="shared" si="6"/>
        <v/>
      </c>
      <c r="K18" s="37"/>
      <c r="L18" s="98">
        <f t="shared" si="3"/>
        <v>0.1736</v>
      </c>
      <c r="M18" s="95">
        <f t="shared" si="4"/>
        <v>0.1762</v>
      </c>
      <c r="N18" s="97" t="str">
        <f t="shared" si="7"/>
        <v/>
      </c>
      <c r="O18" s="1"/>
      <c r="P18" s="154"/>
      <c r="Q18" s="127"/>
      <c r="R18" s="115" t="s">
        <v>13</v>
      </c>
      <c r="S18" s="52"/>
      <c r="T18" s="1"/>
      <c r="U18" s="94">
        <f t="shared" si="5"/>
        <v>0.1719</v>
      </c>
      <c r="V18" s="91">
        <f>IF(R18="Green zone",MAX(L18,N18),IF(T18="Upper",MAX(L18,N18),(M18,N18)))</f>
        <v>0.1736</v>
      </c>
    </row>
    <row r="19" spans="1:22" x14ac:dyDescent="0.25">
      <c r="A19" s="128">
        <f t="shared" si="8"/>
        <v>41961</v>
      </c>
      <c r="B19" s="63">
        <v>22.934999999999999</v>
      </c>
      <c r="C19" s="68">
        <v>23.35</v>
      </c>
      <c r="D19" s="38">
        <f t="shared" si="0"/>
        <v>23.143000000000001</v>
      </c>
      <c r="E19" s="39">
        <v>744.39</v>
      </c>
      <c r="F19" s="47">
        <f t="shared" si="1"/>
        <v>0.1722741777</v>
      </c>
      <c r="G19" s="35"/>
      <c r="H19" s="56">
        <f t="shared" si="9"/>
        <v>0.1714</v>
      </c>
      <c r="I19" s="37">
        <f t="shared" si="10"/>
        <v>0.16880000000000001</v>
      </c>
      <c r="J19" s="41" t="str">
        <f t="shared" si="6"/>
        <v/>
      </c>
      <c r="K19" s="37"/>
      <c r="L19" s="55">
        <f t="shared" si="3"/>
        <v>0.1731</v>
      </c>
      <c r="M19" s="37">
        <f t="shared" si="4"/>
        <v>0.1757</v>
      </c>
      <c r="N19" s="41" t="str">
        <f t="shared" si="7"/>
        <v/>
      </c>
      <c r="O19" s="35"/>
      <c r="P19" s="53"/>
      <c r="Q19" s="40"/>
      <c r="R19" s="116" t="s">
        <v>13</v>
      </c>
      <c r="S19" s="52"/>
      <c r="T19" s="1"/>
      <c r="U19" s="56">
        <f t="shared" si="5"/>
        <v>0.1714</v>
      </c>
      <c r="V19" s="47">
        <f>IF(R19="Green zone",MAX(L19,N19),IF(T19="Upper",MAX(L19,N19),(M19,N19)))</f>
        <v>0.1731</v>
      </c>
    </row>
    <row r="20" spans="1:22" x14ac:dyDescent="0.25">
      <c r="A20" s="86">
        <f t="shared" si="8"/>
        <v>41960</v>
      </c>
      <c r="B20" s="87">
        <v>22.477</v>
      </c>
      <c r="C20" s="88">
        <v>23.314</v>
      </c>
      <c r="D20" s="89">
        <f t="shared" si="0"/>
        <v>22.896000000000001</v>
      </c>
      <c r="E20" s="92">
        <v>744.34</v>
      </c>
      <c r="F20" s="91">
        <f t="shared" si="1"/>
        <v>0.17042408640000001</v>
      </c>
      <c r="G20" s="35"/>
      <c r="H20" s="94">
        <f t="shared" si="9"/>
        <v>0.1696</v>
      </c>
      <c r="I20" s="95">
        <f t="shared" si="10"/>
        <v>0.16700000000000001</v>
      </c>
      <c r="J20" s="97" t="str">
        <f t="shared" si="6"/>
        <v/>
      </c>
      <c r="K20" s="37"/>
      <c r="L20" s="98">
        <f t="shared" si="3"/>
        <v>0.17130000000000001</v>
      </c>
      <c r="M20" s="95">
        <f t="shared" si="4"/>
        <v>0.17380000000000001</v>
      </c>
      <c r="N20" s="97" t="str">
        <f t="shared" si="7"/>
        <v/>
      </c>
      <c r="O20" s="1"/>
      <c r="P20" s="154"/>
      <c r="Q20" s="127"/>
      <c r="R20" s="115" t="s">
        <v>13</v>
      </c>
      <c r="S20" s="52"/>
      <c r="T20" s="1"/>
      <c r="U20" s="94">
        <f t="shared" si="5"/>
        <v>0.1696</v>
      </c>
      <c r="V20" s="91">
        <f>IF(R20="Green zone",MAX(L20,N20),IF(T20="Upper",MAX(L20,N20),(M20,N20)))</f>
        <v>0.17130000000000001</v>
      </c>
    </row>
    <row r="21" spans="1:22" x14ac:dyDescent="0.25">
      <c r="A21" s="128">
        <f t="shared" si="8"/>
        <v>41959</v>
      </c>
      <c r="B21" s="63">
        <v>22.466999999999999</v>
      </c>
      <c r="C21" s="68">
        <v>22</v>
      </c>
      <c r="D21" s="38">
        <f t="shared" si="0"/>
        <v>22.234000000000002</v>
      </c>
      <c r="E21" s="39">
        <v>744.34</v>
      </c>
      <c r="F21" s="47">
        <f t="shared" si="1"/>
        <v>0.16549655560000004</v>
      </c>
      <c r="G21" s="35"/>
      <c r="H21" s="56">
        <f t="shared" si="9"/>
        <v>0.16470000000000001</v>
      </c>
      <c r="I21" s="37">
        <f t="shared" si="10"/>
        <v>0.16220000000000001</v>
      </c>
      <c r="J21" s="41" t="str">
        <f t="shared" si="6"/>
        <v/>
      </c>
      <c r="K21" s="37"/>
      <c r="L21" s="55">
        <f t="shared" si="3"/>
        <v>0.1663</v>
      </c>
      <c r="M21" s="37">
        <f t="shared" si="4"/>
        <v>0.16880000000000001</v>
      </c>
      <c r="N21" s="41" t="str">
        <f t="shared" si="7"/>
        <v/>
      </c>
      <c r="O21" s="35"/>
      <c r="P21" s="53"/>
      <c r="Q21" s="40"/>
      <c r="R21" s="116" t="s">
        <v>13</v>
      </c>
      <c r="S21" s="52"/>
      <c r="T21" s="1"/>
      <c r="U21" s="56">
        <f t="shared" si="5"/>
        <v>0.16470000000000001</v>
      </c>
      <c r="V21" s="47">
        <f>IF(R21="Green zone",MAX(L21,N21),IF(T21="Upper",MAX(L21,N21),(M21,N21)))</f>
        <v>0.1663</v>
      </c>
    </row>
    <row r="22" spans="1:22" x14ac:dyDescent="0.25">
      <c r="A22" s="86">
        <f t="shared" si="8"/>
        <v>41958</v>
      </c>
      <c r="B22" s="87">
        <v>22.466000000000001</v>
      </c>
      <c r="C22" s="88">
        <v>22</v>
      </c>
      <c r="D22" s="89">
        <f t="shared" si="0"/>
        <v>22.233000000000001</v>
      </c>
      <c r="E22" s="92">
        <v>744.34</v>
      </c>
      <c r="F22" s="91">
        <f t="shared" si="1"/>
        <v>0.16548911220000001</v>
      </c>
      <c r="G22" s="35"/>
      <c r="H22" s="94">
        <f t="shared" si="9"/>
        <v>0.16470000000000001</v>
      </c>
      <c r="I22" s="95">
        <f t="shared" si="10"/>
        <v>0.16220000000000001</v>
      </c>
      <c r="J22" s="97" t="str">
        <f t="shared" si="6"/>
        <v/>
      </c>
      <c r="K22" s="37"/>
      <c r="L22" s="98">
        <f t="shared" si="3"/>
        <v>0.1663</v>
      </c>
      <c r="M22" s="95">
        <f t="shared" si="4"/>
        <v>0.16880000000000001</v>
      </c>
      <c r="N22" s="97" t="str">
        <f t="shared" si="7"/>
        <v/>
      </c>
      <c r="O22" s="1"/>
      <c r="P22" s="154"/>
      <c r="Q22" s="127"/>
      <c r="R22" s="115" t="s">
        <v>13</v>
      </c>
      <c r="S22" s="52"/>
      <c r="T22" s="1"/>
      <c r="U22" s="94">
        <f t="shared" si="5"/>
        <v>0.16470000000000001</v>
      </c>
      <c r="V22" s="91">
        <f>IF(R22="Green zone",MAX(L22,N22),IF(T22="Upper",MAX(L22,N22),(M22,N22)))</f>
        <v>0.1663</v>
      </c>
    </row>
    <row r="23" spans="1:22" x14ac:dyDescent="0.25">
      <c r="A23" s="128">
        <f t="shared" si="8"/>
        <v>41957</v>
      </c>
      <c r="B23" s="63">
        <v>22.738</v>
      </c>
      <c r="C23" s="68">
        <v>22.1</v>
      </c>
      <c r="D23" s="38">
        <f t="shared" si="0"/>
        <v>22.419</v>
      </c>
      <c r="E23" s="39">
        <v>744.34</v>
      </c>
      <c r="F23" s="47">
        <f t="shared" si="1"/>
        <v>0.16687358459999999</v>
      </c>
      <c r="G23" s="35"/>
      <c r="H23" s="56">
        <f t="shared" si="9"/>
        <v>0.16600000000000001</v>
      </c>
      <c r="I23" s="37">
        <f t="shared" si="10"/>
        <v>0.16350000000000001</v>
      </c>
      <c r="J23" s="41" t="str">
        <f t="shared" si="6"/>
        <v/>
      </c>
      <c r="K23" s="37"/>
      <c r="L23" s="55">
        <f t="shared" si="3"/>
        <v>0.16769999999999999</v>
      </c>
      <c r="M23" s="37">
        <f t="shared" si="4"/>
        <v>0.17019999999999999</v>
      </c>
      <c r="N23" s="41" t="str">
        <f t="shared" si="7"/>
        <v/>
      </c>
      <c r="O23" s="35"/>
      <c r="P23" s="53"/>
      <c r="Q23" s="40"/>
      <c r="R23" s="116" t="s">
        <v>13</v>
      </c>
      <c r="S23" s="52"/>
      <c r="T23" s="1"/>
      <c r="U23" s="56">
        <f t="shared" si="5"/>
        <v>0.16600000000000001</v>
      </c>
      <c r="V23" s="47">
        <f>IF(R23="Green zone",MAX(L23,N23),IF(T23="Upper",MAX(L23,N23),(M23,N23)))</f>
        <v>0.16769999999999999</v>
      </c>
    </row>
    <row r="24" spans="1:22" x14ac:dyDescent="0.25">
      <c r="A24" s="86">
        <f t="shared" si="8"/>
        <v>41956</v>
      </c>
      <c r="B24" s="87">
        <v>23.096</v>
      </c>
      <c r="C24" s="88">
        <v>22.175000000000001</v>
      </c>
      <c r="D24" s="89">
        <f t="shared" si="0"/>
        <v>22.635999999999999</v>
      </c>
      <c r="E24" s="92">
        <v>744.24</v>
      </c>
      <c r="F24" s="91">
        <f t="shared" si="1"/>
        <v>0.16846616640000001</v>
      </c>
      <c r="G24" s="35"/>
      <c r="H24" s="94">
        <f t="shared" si="9"/>
        <v>0.1676</v>
      </c>
      <c r="I24" s="95">
        <f t="shared" si="10"/>
        <v>0.1651</v>
      </c>
      <c r="J24" s="97" t="str">
        <f t="shared" si="6"/>
        <v/>
      </c>
      <c r="K24" s="37"/>
      <c r="L24" s="98">
        <f t="shared" si="3"/>
        <v>0.16930000000000001</v>
      </c>
      <c r="M24" s="95">
        <f t="shared" si="4"/>
        <v>0.17180000000000001</v>
      </c>
      <c r="N24" s="97" t="str">
        <f t="shared" si="7"/>
        <v/>
      </c>
      <c r="O24" s="1"/>
      <c r="P24" s="154"/>
      <c r="Q24" s="127"/>
      <c r="R24" s="115" t="s">
        <v>13</v>
      </c>
      <c r="S24" s="52"/>
      <c r="T24" s="1"/>
      <c r="U24" s="94">
        <f t="shared" si="5"/>
        <v>0.1676</v>
      </c>
      <c r="V24" s="91">
        <f>IF(R24="Green zone",MAX(L24,N24),IF(T24="Upper",MAX(L24,N24),(M24,N24)))</f>
        <v>0.16930000000000001</v>
      </c>
    </row>
    <row r="25" spans="1:22" x14ac:dyDescent="0.25">
      <c r="A25" s="128">
        <f t="shared" si="8"/>
        <v>41955</v>
      </c>
      <c r="B25" s="63">
        <v>22.983000000000001</v>
      </c>
      <c r="C25" s="68">
        <v>24.35</v>
      </c>
      <c r="D25" s="38">
        <f t="shared" si="0"/>
        <v>23.667000000000002</v>
      </c>
      <c r="E25" s="39">
        <v>744.16</v>
      </c>
      <c r="F25" s="47">
        <f t="shared" si="1"/>
        <v>0.1761203472</v>
      </c>
      <c r="G25" s="35"/>
      <c r="H25" s="56">
        <f t="shared" si="9"/>
        <v>0.17519999999999999</v>
      </c>
      <c r="I25" s="37">
        <f t="shared" si="10"/>
        <v>0.1726</v>
      </c>
      <c r="J25" s="41" t="str">
        <f t="shared" si="6"/>
        <v/>
      </c>
      <c r="K25" s="37"/>
      <c r="L25" s="55">
        <f t="shared" si="3"/>
        <v>0.17699999999999999</v>
      </c>
      <c r="M25" s="37">
        <f t="shared" si="4"/>
        <v>0.17960000000000001</v>
      </c>
      <c r="N25" s="41" t="str">
        <f t="shared" si="7"/>
        <v/>
      </c>
      <c r="O25" s="35"/>
      <c r="P25" s="53"/>
      <c r="Q25" s="40"/>
      <c r="R25" s="116" t="s">
        <v>13</v>
      </c>
      <c r="S25" s="52"/>
      <c r="T25" s="1"/>
      <c r="U25" s="56">
        <f t="shared" si="5"/>
        <v>0.17519999999999999</v>
      </c>
      <c r="V25" s="47">
        <f>IF(R25="Green zone",MAX(L25,N25),IF(T25="Upper",MAX(L25,N25),(M25,N25)))</f>
        <v>0.17699999999999999</v>
      </c>
    </row>
    <row r="26" spans="1:22" x14ac:dyDescent="0.25">
      <c r="A26" s="86">
        <f t="shared" si="8"/>
        <v>41954</v>
      </c>
      <c r="B26" s="87">
        <v>23.2</v>
      </c>
      <c r="C26" s="88">
        <v>23.888000000000002</v>
      </c>
      <c r="D26" s="89">
        <f t="shared" si="0"/>
        <v>23.544</v>
      </c>
      <c r="E26" s="92">
        <v>744.01</v>
      </c>
      <c r="F26" s="91">
        <f t="shared" si="1"/>
        <v>0.17516971440000001</v>
      </c>
      <c r="G26" s="35"/>
      <c r="H26" s="94">
        <f t="shared" si="9"/>
        <v>0.17430000000000001</v>
      </c>
      <c r="I26" s="95">
        <f t="shared" si="10"/>
        <v>0.17169999999999999</v>
      </c>
      <c r="J26" s="97" t="str">
        <f t="shared" si="6"/>
        <v/>
      </c>
      <c r="K26" s="37"/>
      <c r="L26" s="98">
        <f t="shared" si="3"/>
        <v>0.17599999999999999</v>
      </c>
      <c r="M26" s="95">
        <f t="shared" si="4"/>
        <v>0.1787</v>
      </c>
      <c r="N26" s="97" t="str">
        <f t="shared" si="7"/>
        <v/>
      </c>
      <c r="O26" s="1"/>
      <c r="P26" s="154"/>
      <c r="Q26" s="127"/>
      <c r="R26" s="115" t="s">
        <v>13</v>
      </c>
      <c r="S26" s="52"/>
      <c r="T26" s="1"/>
      <c r="U26" s="94">
        <f t="shared" si="5"/>
        <v>0.17430000000000001</v>
      </c>
      <c r="V26" s="91">
        <f>IF(R26="Green zone",MAX(L26,N26),IF(T26="Upper",MAX(L26,N26),(M26,N26)))</f>
        <v>0.17599999999999999</v>
      </c>
    </row>
    <row r="27" spans="1:22" x14ac:dyDescent="0.25">
      <c r="A27" s="128">
        <f t="shared" si="8"/>
        <v>41953</v>
      </c>
      <c r="B27" s="63">
        <v>22.315999999999999</v>
      </c>
      <c r="C27" s="68">
        <v>23.8</v>
      </c>
      <c r="D27" s="38">
        <f t="shared" si="0"/>
        <v>23.058</v>
      </c>
      <c r="E27" s="39">
        <v>743.87</v>
      </c>
      <c r="F27" s="47">
        <f t="shared" si="1"/>
        <v>0.17152154460000002</v>
      </c>
      <c r="G27" s="35"/>
      <c r="H27" s="56">
        <f t="shared" si="9"/>
        <v>0.17069999999999999</v>
      </c>
      <c r="I27" s="37">
        <f t="shared" si="10"/>
        <v>0.1681</v>
      </c>
      <c r="J27" s="41" t="str">
        <f t="shared" si="6"/>
        <v/>
      </c>
      <c r="K27" s="37"/>
      <c r="L27" s="55">
        <f t="shared" si="3"/>
        <v>0.1724</v>
      </c>
      <c r="M27" s="37">
        <f t="shared" si="4"/>
        <v>0.17499999999999999</v>
      </c>
      <c r="N27" s="41" t="str">
        <f t="shared" si="7"/>
        <v/>
      </c>
      <c r="O27" s="35"/>
      <c r="P27" s="53"/>
      <c r="Q27" s="40"/>
      <c r="R27" s="116" t="s">
        <v>13</v>
      </c>
      <c r="S27" s="52"/>
      <c r="T27" s="1"/>
      <c r="U27" s="56">
        <f t="shared" si="5"/>
        <v>0.17069999999999999</v>
      </c>
      <c r="V27" s="47">
        <f>IF(R27="Green zone",MAX(L27,N27),IF(T27="Upper",MAX(L27,N27),(M27,N27)))</f>
        <v>0.1724</v>
      </c>
    </row>
    <row r="28" spans="1:22" x14ac:dyDescent="0.25">
      <c r="A28" s="86">
        <f t="shared" si="8"/>
        <v>41952</v>
      </c>
      <c r="B28" s="87">
        <v>22.225000000000001</v>
      </c>
      <c r="C28" s="88">
        <v>24.187999999999999</v>
      </c>
      <c r="D28" s="89">
        <f t="shared" si="0"/>
        <v>23.207000000000001</v>
      </c>
      <c r="E28" s="92">
        <v>743.86</v>
      </c>
      <c r="F28" s="91">
        <f t="shared" si="1"/>
        <v>0.17262759020000001</v>
      </c>
      <c r="G28" s="35"/>
      <c r="H28" s="94">
        <f t="shared" si="9"/>
        <v>0.17180000000000001</v>
      </c>
      <c r="I28" s="95">
        <f t="shared" si="10"/>
        <v>0.16919999999999999</v>
      </c>
      <c r="J28" s="97" t="str">
        <f t="shared" si="6"/>
        <v/>
      </c>
      <c r="K28" s="37"/>
      <c r="L28" s="98">
        <f t="shared" si="3"/>
        <v>0.17349999999999999</v>
      </c>
      <c r="M28" s="95">
        <f t="shared" si="4"/>
        <v>0.17610000000000001</v>
      </c>
      <c r="N28" s="97" t="str">
        <f t="shared" si="7"/>
        <v/>
      </c>
      <c r="O28" s="1"/>
      <c r="P28" s="154"/>
      <c r="Q28" s="127"/>
      <c r="R28" s="115" t="s">
        <v>13</v>
      </c>
      <c r="S28" s="52"/>
      <c r="T28" s="1"/>
      <c r="U28" s="94">
        <f t="shared" si="5"/>
        <v>0.17180000000000001</v>
      </c>
      <c r="V28" s="91">
        <f>IF(R28="Green zone",MAX(L28,N28),IF(T28="Upper",MAX(L28,N28),(M28,N28)))</f>
        <v>0.17349999999999999</v>
      </c>
    </row>
    <row r="29" spans="1:22" x14ac:dyDescent="0.25">
      <c r="A29" s="128">
        <f t="shared" si="8"/>
        <v>41951</v>
      </c>
      <c r="B29" s="63">
        <v>22.225000000000001</v>
      </c>
      <c r="C29" s="68">
        <v>22.5</v>
      </c>
      <c r="D29" s="38">
        <f t="shared" si="0"/>
        <v>22.363</v>
      </c>
      <c r="E29" s="39">
        <v>743.86</v>
      </c>
      <c r="F29" s="47">
        <f t="shared" si="1"/>
        <v>0.16634941180000001</v>
      </c>
      <c r="G29" s="35"/>
      <c r="H29" s="56">
        <f t="shared" si="9"/>
        <v>0.16550000000000001</v>
      </c>
      <c r="I29" s="37">
        <f t="shared" si="10"/>
        <v>0.16300000000000001</v>
      </c>
      <c r="J29" s="41" t="str">
        <f t="shared" si="6"/>
        <v/>
      </c>
      <c r="K29" s="37"/>
      <c r="L29" s="55">
        <f t="shared" si="3"/>
        <v>0.16719999999999999</v>
      </c>
      <c r="M29" s="37">
        <f t="shared" si="4"/>
        <v>0.16969999999999999</v>
      </c>
      <c r="N29" s="41" t="str">
        <f t="shared" si="7"/>
        <v/>
      </c>
      <c r="O29" s="35"/>
      <c r="P29" s="53"/>
      <c r="Q29" s="40"/>
      <c r="R29" s="116" t="s">
        <v>13</v>
      </c>
      <c r="S29" s="52"/>
      <c r="T29" s="1"/>
      <c r="U29" s="56">
        <f t="shared" si="5"/>
        <v>0.16550000000000001</v>
      </c>
      <c r="V29" s="47">
        <f>IF(R29="Green zone",MAX(L29,N29),IF(T29="Upper",MAX(L29,N29),(M29,N29)))</f>
        <v>0.16719999999999999</v>
      </c>
    </row>
    <row r="30" spans="1:22" x14ac:dyDescent="0.25">
      <c r="A30" s="86">
        <f t="shared" si="8"/>
        <v>41950</v>
      </c>
      <c r="B30" s="87">
        <v>22.077999999999999</v>
      </c>
      <c r="C30" s="88">
        <v>22.5</v>
      </c>
      <c r="D30" s="89">
        <f t="shared" si="0"/>
        <v>22.289000000000001</v>
      </c>
      <c r="E30" s="92">
        <v>743.86</v>
      </c>
      <c r="F30" s="91">
        <f t="shared" si="1"/>
        <v>0.1657989554</v>
      </c>
      <c r="G30" s="35"/>
      <c r="H30" s="94">
        <f t="shared" si="9"/>
        <v>0.16500000000000001</v>
      </c>
      <c r="I30" s="95">
        <f t="shared" si="10"/>
        <v>0.16250000000000001</v>
      </c>
      <c r="J30" s="97" t="str">
        <f t="shared" si="6"/>
        <v/>
      </c>
      <c r="K30" s="37"/>
      <c r="L30" s="98">
        <f t="shared" si="3"/>
        <v>0.1666</v>
      </c>
      <c r="M30" s="95">
        <f t="shared" si="4"/>
        <v>0.1691</v>
      </c>
      <c r="N30" s="97" t="str">
        <f t="shared" si="7"/>
        <v/>
      </c>
      <c r="O30" s="1"/>
      <c r="P30" s="154"/>
      <c r="Q30" s="127"/>
      <c r="R30" s="115" t="s">
        <v>13</v>
      </c>
      <c r="S30" s="52"/>
      <c r="T30" s="1"/>
      <c r="U30" s="94">
        <f t="shared" si="5"/>
        <v>0.16500000000000001</v>
      </c>
      <c r="V30" s="91">
        <f>IF(R30="Green zone",MAX(L30,N30),IF(T30="Upper",MAX(L30,N30),(M30,N30)))</f>
        <v>0.1666</v>
      </c>
    </row>
    <row r="31" spans="1:22" x14ac:dyDescent="0.25">
      <c r="A31" s="128">
        <f t="shared" si="8"/>
        <v>41949</v>
      </c>
      <c r="B31" s="63">
        <v>22.189</v>
      </c>
      <c r="C31" s="68">
        <v>22.85</v>
      </c>
      <c r="D31" s="38">
        <f t="shared" si="0"/>
        <v>22.52</v>
      </c>
      <c r="E31" s="39">
        <v>744.04</v>
      </c>
      <c r="F31" s="47">
        <f t="shared" si="1"/>
        <v>0.167557808</v>
      </c>
      <c r="G31" s="35"/>
      <c r="H31" s="56">
        <f t="shared" si="9"/>
        <v>0.16669999999999999</v>
      </c>
      <c r="I31" s="37">
        <f t="shared" si="10"/>
        <v>0.16420000000000001</v>
      </c>
      <c r="J31" s="41" t="str">
        <f t="shared" si="6"/>
        <v/>
      </c>
      <c r="K31" s="37"/>
      <c r="L31" s="55">
        <f t="shared" si="3"/>
        <v>0.16839999999999999</v>
      </c>
      <c r="M31" s="37">
        <f t="shared" si="4"/>
        <v>0.1709</v>
      </c>
      <c r="N31" s="41" t="str">
        <f t="shared" si="7"/>
        <v/>
      </c>
      <c r="O31" s="35"/>
      <c r="P31" s="53"/>
      <c r="Q31" s="40"/>
      <c r="R31" s="116" t="s">
        <v>13</v>
      </c>
      <c r="S31" s="52"/>
      <c r="T31" s="1"/>
      <c r="U31" s="56">
        <f t="shared" si="5"/>
        <v>0.16669999999999999</v>
      </c>
      <c r="V31" s="47">
        <f>IF(R31="Green zone",MAX(L31,N31),IF(T31="Upper",MAX(L31,N31),(M31,N31)))</f>
        <v>0.16839999999999999</v>
      </c>
    </row>
    <row r="32" spans="1:22" x14ac:dyDescent="0.25">
      <c r="A32" s="86">
        <f t="shared" si="8"/>
        <v>41948</v>
      </c>
      <c r="B32" s="87">
        <v>22.306000000000001</v>
      </c>
      <c r="C32" s="88">
        <v>22.65</v>
      </c>
      <c r="D32" s="89">
        <f t="shared" si="0"/>
        <v>22.478000000000002</v>
      </c>
      <c r="E32" s="92">
        <v>744.26</v>
      </c>
      <c r="F32" s="91">
        <f t="shared" si="1"/>
        <v>0.16729476280000002</v>
      </c>
      <c r="G32" s="35"/>
      <c r="H32" s="94">
        <f t="shared" si="9"/>
        <v>0.16650000000000001</v>
      </c>
      <c r="I32" s="95">
        <f t="shared" si="10"/>
        <v>0.16389999999999999</v>
      </c>
      <c r="J32" s="97" t="str">
        <f t="shared" si="6"/>
        <v/>
      </c>
      <c r="K32" s="37"/>
      <c r="L32" s="98">
        <f t="shared" si="3"/>
        <v>0.1681</v>
      </c>
      <c r="M32" s="95">
        <f t="shared" si="4"/>
        <v>0.1706</v>
      </c>
      <c r="N32" s="97" t="str">
        <f t="shared" si="7"/>
        <v/>
      </c>
      <c r="O32" s="1"/>
      <c r="P32" s="154"/>
      <c r="Q32" s="127"/>
      <c r="R32" s="115" t="s">
        <v>13</v>
      </c>
      <c r="S32" s="52"/>
      <c r="T32" s="1"/>
      <c r="U32" s="94">
        <f t="shared" si="5"/>
        <v>0.16650000000000001</v>
      </c>
      <c r="V32" s="91">
        <f>IF(R32="Green zone",MAX(L32,N32),IF(T32="Upper",MAX(L32,N32),(M32,N32)))</f>
        <v>0.1681</v>
      </c>
    </row>
    <row r="33" spans="1:22" x14ac:dyDescent="0.25">
      <c r="A33" s="128">
        <f t="shared" si="8"/>
        <v>41947</v>
      </c>
      <c r="B33" s="63">
        <v>22.626999999999999</v>
      </c>
      <c r="C33" s="68">
        <v>23.992000000000001</v>
      </c>
      <c r="D33" s="38">
        <f t="shared" si="0"/>
        <v>23.31</v>
      </c>
      <c r="E33" s="39">
        <v>744.29</v>
      </c>
      <c r="F33" s="47">
        <f t="shared" si="1"/>
        <v>0.17349399899999995</v>
      </c>
      <c r="G33" s="35"/>
      <c r="H33" s="56">
        <f t="shared" si="9"/>
        <v>0.1726</v>
      </c>
      <c r="I33" s="37">
        <f t="shared" si="10"/>
        <v>0.17</v>
      </c>
      <c r="J33" s="41" t="str">
        <f t="shared" si="6"/>
        <v/>
      </c>
      <c r="K33" s="37"/>
      <c r="L33" s="55">
        <f t="shared" si="3"/>
        <v>0.1744</v>
      </c>
      <c r="M33" s="37">
        <f t="shared" si="4"/>
        <v>0.17699999999999999</v>
      </c>
      <c r="N33" s="41" t="str">
        <f t="shared" si="7"/>
        <v/>
      </c>
      <c r="O33" s="35"/>
      <c r="P33" s="53"/>
      <c r="Q33" s="40"/>
      <c r="R33" s="116" t="s">
        <v>13</v>
      </c>
      <c r="S33" s="52"/>
      <c r="T33" s="1"/>
      <c r="U33" s="56">
        <f t="shared" si="5"/>
        <v>0.1726</v>
      </c>
      <c r="V33" s="47">
        <f>IF(R33="Green zone",MAX(L33,N33),IF(T33="Upper",MAX(L33,N33),(M33,N33)))</f>
        <v>0.1744</v>
      </c>
    </row>
    <row r="34" spans="1:22" x14ac:dyDescent="0.25">
      <c r="A34" s="86">
        <f t="shared" si="8"/>
        <v>41946</v>
      </c>
      <c r="B34" s="87">
        <v>21.268000000000001</v>
      </c>
      <c r="C34" s="88">
        <v>23.062999999999999</v>
      </c>
      <c r="D34" s="89">
        <f t="shared" si="0"/>
        <v>22.166</v>
      </c>
      <c r="E34" s="92">
        <v>744.41</v>
      </c>
      <c r="F34" s="91">
        <f t="shared" si="1"/>
        <v>0.16500592059999999</v>
      </c>
      <c r="G34" s="35"/>
      <c r="H34" s="94">
        <f t="shared" si="9"/>
        <v>0.16420000000000001</v>
      </c>
      <c r="I34" s="95">
        <f t="shared" si="10"/>
        <v>0.16170000000000001</v>
      </c>
      <c r="J34" s="97" t="str">
        <f t="shared" si="6"/>
        <v/>
      </c>
      <c r="K34" s="37"/>
      <c r="L34" s="98">
        <f t="shared" si="3"/>
        <v>0.1658</v>
      </c>
      <c r="M34" s="95">
        <f t="shared" si="4"/>
        <v>0.16830000000000001</v>
      </c>
      <c r="N34" s="97" t="str">
        <f t="shared" si="7"/>
        <v/>
      </c>
      <c r="O34" s="1"/>
      <c r="P34" s="154"/>
      <c r="Q34" s="127"/>
      <c r="R34" s="115" t="s">
        <v>13</v>
      </c>
      <c r="S34" s="52"/>
      <c r="T34" s="1"/>
      <c r="U34" s="94">
        <f t="shared" si="5"/>
        <v>0.16420000000000001</v>
      </c>
      <c r="V34" s="91">
        <f>IF(R34="Green zone",MAX(L34,N34),IF(T34="Upper",MAX(L34,N34),(M34,N34)))</f>
        <v>0.1658</v>
      </c>
    </row>
    <row r="35" spans="1:22" x14ac:dyDescent="0.25">
      <c r="A35" s="128">
        <f t="shared" si="8"/>
        <v>41945</v>
      </c>
      <c r="B35" s="63">
        <v>20.513999999999999</v>
      </c>
      <c r="C35" s="68">
        <v>20.65</v>
      </c>
      <c r="D35" s="38">
        <f t="shared" si="0"/>
        <v>20.582000000000001</v>
      </c>
      <c r="E35" s="39">
        <v>744.44</v>
      </c>
      <c r="F35" s="47">
        <f t="shared" si="1"/>
        <v>0.15322064080000003</v>
      </c>
      <c r="G35" s="35"/>
      <c r="H35" s="56">
        <f t="shared" si="9"/>
        <v>0.1525</v>
      </c>
      <c r="I35" s="37">
        <f t="shared" si="10"/>
        <v>0.1502</v>
      </c>
      <c r="J35" s="41" t="str">
        <f t="shared" si="6"/>
        <v/>
      </c>
      <c r="K35" s="37"/>
      <c r="L35" s="55">
        <f t="shared" si="3"/>
        <v>0.154</v>
      </c>
      <c r="M35" s="37">
        <f t="shared" si="4"/>
        <v>0.15629999999999999</v>
      </c>
      <c r="N35" s="41" t="str">
        <f t="shared" si="7"/>
        <v/>
      </c>
      <c r="O35" s="1"/>
      <c r="P35" s="53"/>
      <c r="Q35" s="40"/>
      <c r="R35" s="116" t="s">
        <v>13</v>
      </c>
      <c r="S35" s="52"/>
      <c r="T35" s="1"/>
      <c r="U35" s="56">
        <f t="shared" si="5"/>
        <v>0.1525</v>
      </c>
      <c r="V35" s="47">
        <f>IF(R35="Green zone",MAX(L35,N35),IF(T35="Upper",MAX(L35,N35),(M35,N35)))</f>
        <v>0.154</v>
      </c>
    </row>
    <row r="36" spans="1:22" ht="15.75" thickBot="1" x14ac:dyDescent="0.3">
      <c r="A36" s="131">
        <f t="shared" si="8"/>
        <v>41944</v>
      </c>
      <c r="B36" s="132">
        <v>20.513999999999999</v>
      </c>
      <c r="C36" s="133">
        <v>22.3</v>
      </c>
      <c r="D36" s="134">
        <f t="shared" si="0"/>
        <v>21.407</v>
      </c>
      <c r="E36" s="135">
        <v>744.44</v>
      </c>
      <c r="F36" s="136">
        <f t="shared" si="1"/>
        <v>0.15936227080000001</v>
      </c>
      <c r="G36" s="35"/>
      <c r="H36" s="140">
        <f t="shared" si="9"/>
        <v>0.15859999999999999</v>
      </c>
      <c r="I36" s="141">
        <f t="shared" si="10"/>
        <v>0.15620000000000001</v>
      </c>
      <c r="J36" s="142" t="str">
        <f t="shared" si="6"/>
        <v/>
      </c>
      <c r="K36" s="37"/>
      <c r="L36" s="145">
        <f t="shared" si="3"/>
        <v>0.16020000000000001</v>
      </c>
      <c r="M36" s="141">
        <f t="shared" si="4"/>
        <v>0.16250000000000001</v>
      </c>
      <c r="N36" s="142" t="str">
        <f t="shared" si="7"/>
        <v/>
      </c>
      <c r="O36" s="35"/>
      <c r="P36" s="156"/>
      <c r="Q36" s="159"/>
      <c r="R36" s="149" t="s">
        <v>13</v>
      </c>
      <c r="S36" s="52"/>
      <c r="T36" s="1"/>
      <c r="U36" s="140">
        <f t="shared" si="5"/>
        <v>0.15859999999999999</v>
      </c>
      <c r="V36" s="136">
        <f>IF(R36="Green zone",MAX(L36,N36),IF(T36="Upper",MAX(L36,N36),(M36,N36)))</f>
        <v>0.16020000000000001</v>
      </c>
    </row>
    <row r="37" spans="1:22" x14ac:dyDescent="0.25">
      <c r="A37" s="65" t="s">
        <v>5</v>
      </c>
      <c r="B37" s="39"/>
      <c r="C37" s="39"/>
      <c r="D37" s="37"/>
      <c r="E37" s="39"/>
      <c r="F37" s="37">
        <f>ROUND(SUM(F7:F36)/30,4)</f>
        <v>0.1729</v>
      </c>
      <c r="G37" s="35"/>
      <c r="H37" s="50"/>
      <c r="I37" s="38"/>
      <c r="J37" s="36"/>
      <c r="K37" s="38"/>
      <c r="L37" s="38"/>
      <c r="M37" s="38"/>
      <c r="N37" s="36"/>
      <c r="O37" s="1"/>
      <c r="P37" s="36"/>
      <c r="Q37" s="36"/>
      <c r="R37" s="35"/>
      <c r="S37" s="35"/>
      <c r="T37" s="1"/>
    </row>
  </sheetData>
  <sheetProtection sheet="1" objects="1" scenarios="1"/>
  <mergeCells count="4">
    <mergeCell ref="H5:J5"/>
    <mergeCell ref="L5:N5"/>
    <mergeCell ref="P5:Q5"/>
    <mergeCell ref="U5:V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34"/>
  <sheetViews>
    <sheetView workbookViewId="0">
      <selection activeCell="M14" sqref="M14"/>
    </sheetView>
  </sheetViews>
  <sheetFormatPr defaultRowHeight="15" x14ac:dyDescent="0.25"/>
  <cols>
    <col min="1" max="1" width="10.140625" customWidth="1"/>
    <col min="2" max="2" width="11" customWidth="1"/>
    <col min="3" max="3" width="10.28515625" customWidth="1"/>
    <col min="4" max="4" width="10.85546875" customWidth="1"/>
    <col min="5" max="5" width="9.5703125" customWidth="1"/>
    <col min="6" max="6" width="11.85546875" customWidth="1"/>
    <col min="7" max="7" width="10.5703125" bestFit="1" customWidth="1"/>
    <col min="8" max="8" width="11" customWidth="1"/>
    <col min="9" max="178" width="9.140625" style="1"/>
  </cols>
  <sheetData>
    <row r="1" spans="1:178" ht="60" x14ac:dyDescent="0.25">
      <c r="A1" s="14"/>
      <c r="B1" s="32" t="s">
        <v>1</v>
      </c>
      <c r="C1" s="32" t="s">
        <v>2</v>
      </c>
      <c r="D1" s="32" t="s">
        <v>6</v>
      </c>
      <c r="E1" s="32" t="s">
        <v>8</v>
      </c>
      <c r="F1" s="32" t="s">
        <v>6</v>
      </c>
      <c r="G1" s="521" t="s">
        <v>9</v>
      </c>
      <c r="H1" s="529"/>
    </row>
    <row r="2" spans="1:178" ht="60" x14ac:dyDescent="0.25">
      <c r="A2" s="107" t="s">
        <v>12</v>
      </c>
      <c r="B2" s="108" t="s">
        <v>0</v>
      </c>
      <c r="C2" s="108" t="s">
        <v>3</v>
      </c>
      <c r="D2" s="164" t="s">
        <v>0</v>
      </c>
      <c r="E2" s="108" t="s">
        <v>4</v>
      </c>
      <c r="F2" s="108" t="s">
        <v>7</v>
      </c>
      <c r="G2" s="104" t="s">
        <v>10</v>
      </c>
      <c r="H2" s="106" t="s">
        <v>11</v>
      </c>
    </row>
    <row r="3" spans="1:178" x14ac:dyDescent="0.25">
      <c r="A3" s="27">
        <v>41943</v>
      </c>
      <c r="B3" s="17">
        <v>22.291</v>
      </c>
      <c r="C3" s="18">
        <v>21.530999999999999</v>
      </c>
      <c r="D3" s="19">
        <f>ROUND((B3+C3)/2,3)</f>
        <v>21.911000000000001</v>
      </c>
      <c r="E3" s="20">
        <v>744.44</v>
      </c>
      <c r="F3" s="21">
        <f>(D3*E3)/100000</f>
        <v>0.16311424840000002</v>
      </c>
      <c r="G3" s="13">
        <f>ROUND(ROUND(D3*0.995,3)*(E3/100000),4)</f>
        <v>0.1623</v>
      </c>
      <c r="H3" s="28">
        <f>ROUND(ROUND(D3*1.005,3)*(E3/100000),4)</f>
        <v>0.16389999999999999</v>
      </c>
    </row>
    <row r="4" spans="1:178" s="2" customFormat="1" x14ac:dyDescent="0.25">
      <c r="A4" s="29">
        <v>41942</v>
      </c>
      <c r="B4" s="7">
        <v>22.846</v>
      </c>
      <c r="C4" s="15">
        <v>17</v>
      </c>
      <c r="D4" s="4">
        <f t="shared" ref="D4:D33" si="0">ROUND((B4+C4)/2,3)</f>
        <v>19.922999999999998</v>
      </c>
      <c r="E4" s="3">
        <v>744.49</v>
      </c>
      <c r="F4" s="5">
        <f t="shared" ref="F4:F33" si="1">(D4*E4)/100000</f>
        <v>0.14832474269999998</v>
      </c>
      <c r="G4" s="165">
        <f t="shared" ref="G4:G33" si="2">ROUND(ROUND(D4*0.995,3)*(E4/100000),4)</f>
        <v>0.14760000000000001</v>
      </c>
      <c r="H4" s="166">
        <f t="shared" ref="H4:H33" si="3">ROUND(ROUND(D4*1.005,3)*(E4/100000),4)</f>
        <v>0.14910000000000001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</row>
    <row r="5" spans="1:178" x14ac:dyDescent="0.25">
      <c r="A5" s="30">
        <v>41941</v>
      </c>
      <c r="B5" s="11">
        <v>22.422000000000001</v>
      </c>
      <c r="C5" s="6">
        <v>17</v>
      </c>
      <c r="D5" s="12">
        <f t="shared" si="0"/>
        <v>19.710999999999999</v>
      </c>
      <c r="E5" s="10">
        <v>744.45</v>
      </c>
      <c r="F5" s="9">
        <f t="shared" si="1"/>
        <v>0.14673853950000001</v>
      </c>
      <c r="G5" s="13">
        <f t="shared" si="2"/>
        <v>0.14599999999999999</v>
      </c>
      <c r="H5" s="28">
        <f t="shared" si="3"/>
        <v>0.14749999999999999</v>
      </c>
    </row>
    <row r="6" spans="1:178" s="2" customFormat="1" x14ac:dyDescent="0.25">
      <c r="A6" s="29">
        <v>41940</v>
      </c>
      <c r="B6" s="7">
        <v>21.968</v>
      </c>
      <c r="C6" s="15">
        <v>22.25</v>
      </c>
      <c r="D6" s="4">
        <f t="shared" si="0"/>
        <v>22.109000000000002</v>
      </c>
      <c r="E6" s="3">
        <v>744.4</v>
      </c>
      <c r="F6" s="5">
        <f t="shared" si="1"/>
        <v>0.16457939600000002</v>
      </c>
      <c r="G6" s="165">
        <f t="shared" si="2"/>
        <v>0.1638</v>
      </c>
      <c r="H6" s="166">
        <f t="shared" si="3"/>
        <v>0.16539999999999999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</row>
    <row r="7" spans="1:178" x14ac:dyDescent="0.25">
      <c r="A7" s="30">
        <v>41939</v>
      </c>
      <c r="B7" s="11">
        <v>22.033999999999999</v>
      </c>
      <c r="C7" s="6">
        <v>22.75</v>
      </c>
      <c r="D7" s="12">
        <f t="shared" si="0"/>
        <v>22.391999999999999</v>
      </c>
      <c r="E7" s="10">
        <v>744.45</v>
      </c>
      <c r="F7" s="9">
        <f t="shared" si="1"/>
        <v>0.16669724399999999</v>
      </c>
      <c r="G7" s="13">
        <f t="shared" si="2"/>
        <v>0.16589999999999999</v>
      </c>
      <c r="H7" s="28">
        <f t="shared" si="3"/>
        <v>0.16750000000000001</v>
      </c>
    </row>
    <row r="8" spans="1:178" s="2" customFormat="1" x14ac:dyDescent="0.25">
      <c r="A8" s="29">
        <v>41938</v>
      </c>
      <c r="B8" s="7">
        <v>21.802</v>
      </c>
      <c r="C8" s="15">
        <v>21.05</v>
      </c>
      <c r="D8" s="4">
        <f t="shared" si="0"/>
        <v>21.425999999999998</v>
      </c>
      <c r="E8" s="3">
        <f>E10</f>
        <v>744.52</v>
      </c>
      <c r="F8" s="5">
        <f t="shared" si="1"/>
        <v>0.15952085519999998</v>
      </c>
      <c r="G8" s="165">
        <f t="shared" si="2"/>
        <v>0.15870000000000001</v>
      </c>
      <c r="H8" s="166">
        <f t="shared" si="3"/>
        <v>0.1603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</row>
    <row r="9" spans="1:178" x14ac:dyDescent="0.25">
      <c r="A9" s="30">
        <v>41937</v>
      </c>
      <c r="B9" s="11">
        <v>21.789000000000001</v>
      </c>
      <c r="C9" s="6">
        <v>22.696000000000002</v>
      </c>
      <c r="D9" s="12">
        <f t="shared" si="0"/>
        <v>22.242999999999999</v>
      </c>
      <c r="E9" s="10">
        <f>E10</f>
        <v>744.52</v>
      </c>
      <c r="F9" s="9">
        <f t="shared" si="1"/>
        <v>0.16560358359999999</v>
      </c>
      <c r="G9" s="13">
        <f t="shared" si="2"/>
        <v>0.1648</v>
      </c>
      <c r="H9" s="28">
        <f t="shared" si="3"/>
        <v>0.16639999999999999</v>
      </c>
    </row>
    <row r="10" spans="1:178" s="2" customFormat="1" x14ac:dyDescent="0.25">
      <c r="A10" s="29">
        <v>41936</v>
      </c>
      <c r="B10" s="7">
        <v>22.576000000000001</v>
      </c>
      <c r="C10" s="15">
        <v>22.696000000000002</v>
      </c>
      <c r="D10" s="4">
        <f t="shared" si="0"/>
        <v>22.635999999999999</v>
      </c>
      <c r="E10" s="3">
        <v>744.52</v>
      </c>
      <c r="F10" s="5">
        <f t="shared" si="1"/>
        <v>0.16852954719999999</v>
      </c>
      <c r="G10" s="165">
        <f t="shared" si="2"/>
        <v>0.16769999999999999</v>
      </c>
      <c r="H10" s="166">
        <f t="shared" si="3"/>
        <v>0.1694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</row>
    <row r="11" spans="1:178" x14ac:dyDescent="0.25">
      <c r="A11" s="30">
        <v>41935</v>
      </c>
      <c r="B11" s="11">
        <v>22.536999999999999</v>
      </c>
      <c r="C11" s="6">
        <v>21.524999999999999</v>
      </c>
      <c r="D11" s="12">
        <f t="shared" si="0"/>
        <v>22.030999999999999</v>
      </c>
      <c r="E11" s="10">
        <v>744.62</v>
      </c>
      <c r="F11" s="9">
        <f t="shared" si="1"/>
        <v>0.1640472322</v>
      </c>
      <c r="G11" s="13">
        <f t="shared" si="2"/>
        <v>0.16320000000000001</v>
      </c>
      <c r="H11" s="28">
        <f t="shared" si="3"/>
        <v>0.16489999999999999</v>
      </c>
    </row>
    <row r="12" spans="1:178" s="2" customFormat="1" x14ac:dyDescent="0.25">
      <c r="A12" s="29">
        <v>41934</v>
      </c>
      <c r="B12" s="7">
        <v>21.872</v>
      </c>
      <c r="C12" s="16">
        <v>22.774999999999999</v>
      </c>
      <c r="D12" s="4">
        <f t="shared" si="0"/>
        <v>22.324000000000002</v>
      </c>
      <c r="E12" s="3">
        <v>744.68</v>
      </c>
      <c r="F12" s="5">
        <f t="shared" si="1"/>
        <v>0.16624236319999999</v>
      </c>
      <c r="G12" s="165">
        <f t="shared" si="2"/>
        <v>0.16539999999999999</v>
      </c>
      <c r="H12" s="166">
        <f t="shared" si="3"/>
        <v>0.1671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</row>
    <row r="13" spans="1:178" x14ac:dyDescent="0.25">
      <c r="A13" s="30">
        <v>41933</v>
      </c>
      <c r="B13" s="11">
        <v>20.515999999999998</v>
      </c>
      <c r="C13" s="8">
        <v>21.988</v>
      </c>
      <c r="D13" s="12">
        <f t="shared" si="0"/>
        <v>21.251999999999999</v>
      </c>
      <c r="E13" s="10">
        <v>744.7</v>
      </c>
      <c r="F13" s="9">
        <f t="shared" si="1"/>
        <v>0.15826364400000001</v>
      </c>
      <c r="G13" s="13">
        <f t="shared" si="2"/>
        <v>0.1575</v>
      </c>
      <c r="H13" s="28">
        <f t="shared" si="3"/>
        <v>0.15909999999999999</v>
      </c>
    </row>
    <row r="14" spans="1:178" s="2" customFormat="1" x14ac:dyDescent="0.25">
      <c r="A14" s="29">
        <v>41932</v>
      </c>
      <c r="B14" s="7">
        <v>21.382000000000001</v>
      </c>
      <c r="C14" s="16">
        <v>21.988</v>
      </c>
      <c r="D14" s="4">
        <f t="shared" si="0"/>
        <v>21.684999999999999</v>
      </c>
      <c r="E14" s="3">
        <v>744.7</v>
      </c>
      <c r="F14" s="5">
        <f t="shared" si="1"/>
        <v>0.161488195</v>
      </c>
      <c r="G14" s="165">
        <f t="shared" si="2"/>
        <v>0.16070000000000001</v>
      </c>
      <c r="H14" s="166">
        <f t="shared" si="3"/>
        <v>0.1623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</row>
    <row r="15" spans="1:178" x14ac:dyDescent="0.25">
      <c r="A15" s="30">
        <v>41931</v>
      </c>
      <c r="B15" s="11">
        <v>20.704999999999998</v>
      </c>
      <c r="C15" s="8">
        <v>19</v>
      </c>
      <c r="D15" s="12">
        <f t="shared" si="0"/>
        <v>19.853000000000002</v>
      </c>
      <c r="E15" s="10">
        <f>E17</f>
        <v>744.6</v>
      </c>
      <c r="F15" s="9">
        <f t="shared" si="1"/>
        <v>0.147825438</v>
      </c>
      <c r="G15" s="13">
        <f t="shared" si="2"/>
        <v>0.14710000000000001</v>
      </c>
      <c r="H15" s="28">
        <f t="shared" si="3"/>
        <v>0.14860000000000001</v>
      </c>
    </row>
    <row r="16" spans="1:178" s="2" customFormat="1" x14ac:dyDescent="0.25">
      <c r="A16" s="29">
        <v>41930</v>
      </c>
      <c r="B16" s="7">
        <v>20.754000000000001</v>
      </c>
      <c r="C16" s="16">
        <v>21.113</v>
      </c>
      <c r="D16" s="4">
        <f t="shared" si="0"/>
        <v>20.934000000000001</v>
      </c>
      <c r="E16" s="3">
        <f>E17</f>
        <v>744.6</v>
      </c>
      <c r="F16" s="5">
        <f t="shared" si="1"/>
        <v>0.15587456400000002</v>
      </c>
      <c r="G16" s="165">
        <f t="shared" si="2"/>
        <v>0.15509999999999999</v>
      </c>
      <c r="H16" s="166">
        <f t="shared" si="3"/>
        <v>0.15670000000000001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</row>
    <row r="17" spans="1:178" x14ac:dyDescent="0.25">
      <c r="A17" s="30">
        <v>41929</v>
      </c>
      <c r="B17" s="11">
        <v>21.044</v>
      </c>
      <c r="C17" s="8">
        <v>21</v>
      </c>
      <c r="D17" s="12">
        <f t="shared" si="0"/>
        <v>21.021999999999998</v>
      </c>
      <c r="E17" s="10">
        <v>744.6</v>
      </c>
      <c r="F17" s="9">
        <f t="shared" si="1"/>
        <v>0.15652981199999999</v>
      </c>
      <c r="G17" s="13">
        <f t="shared" si="2"/>
        <v>0.15570000000000001</v>
      </c>
      <c r="H17" s="28">
        <f t="shared" si="3"/>
        <v>0.1573</v>
      </c>
    </row>
    <row r="18" spans="1:178" s="2" customFormat="1" x14ac:dyDescent="0.25">
      <c r="A18" s="29">
        <v>41928</v>
      </c>
      <c r="B18" s="7">
        <v>20.957999999999998</v>
      </c>
      <c r="C18" s="16">
        <v>21.5</v>
      </c>
      <c r="D18" s="4">
        <f t="shared" si="0"/>
        <v>21.228999999999999</v>
      </c>
      <c r="E18" s="3">
        <v>744.55</v>
      </c>
      <c r="F18" s="5">
        <f t="shared" si="1"/>
        <v>0.1580605195</v>
      </c>
      <c r="G18" s="165">
        <f t="shared" si="2"/>
        <v>0.1573</v>
      </c>
      <c r="H18" s="166">
        <f t="shared" si="3"/>
        <v>0.1588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</row>
    <row r="19" spans="1:178" x14ac:dyDescent="0.25">
      <c r="A19" s="30">
        <v>41927</v>
      </c>
      <c r="B19" s="11">
        <v>21.1</v>
      </c>
      <c r="C19" s="6">
        <v>19.661999999999999</v>
      </c>
      <c r="D19" s="12">
        <f t="shared" si="0"/>
        <v>20.381</v>
      </c>
      <c r="E19" s="10">
        <v>744.53</v>
      </c>
      <c r="F19" s="9">
        <f t="shared" si="1"/>
        <v>0.1517426593</v>
      </c>
      <c r="G19" s="13">
        <f t="shared" si="2"/>
        <v>0.151</v>
      </c>
      <c r="H19" s="28">
        <f t="shared" si="3"/>
        <v>0.1525</v>
      </c>
    </row>
    <row r="20" spans="1:178" s="2" customFormat="1" x14ac:dyDescent="0.25">
      <c r="A20" s="29">
        <v>41926</v>
      </c>
      <c r="B20" s="7">
        <v>20.783000000000001</v>
      </c>
      <c r="C20" s="15">
        <v>21.625</v>
      </c>
      <c r="D20" s="4">
        <f t="shared" si="0"/>
        <v>21.204000000000001</v>
      </c>
      <c r="E20" s="3">
        <v>744.45</v>
      </c>
      <c r="F20" s="5">
        <f t="shared" si="1"/>
        <v>0.15785317800000001</v>
      </c>
      <c r="G20" s="165">
        <f t="shared" si="2"/>
        <v>0.15709999999999999</v>
      </c>
      <c r="H20" s="166">
        <f t="shared" si="3"/>
        <v>0.15859999999999999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</row>
    <row r="21" spans="1:178" x14ac:dyDescent="0.25">
      <c r="A21" s="30">
        <v>41925</v>
      </c>
      <c r="B21" s="11">
        <v>21.47</v>
      </c>
      <c r="C21" s="6">
        <v>21.225000000000001</v>
      </c>
      <c r="D21" s="12">
        <f t="shared" si="0"/>
        <v>21.347999999999999</v>
      </c>
      <c r="E21" s="10">
        <v>744.39</v>
      </c>
      <c r="F21" s="9">
        <f t="shared" si="1"/>
        <v>0.15891237719999998</v>
      </c>
      <c r="G21" s="13">
        <f t="shared" si="2"/>
        <v>0.15809999999999999</v>
      </c>
      <c r="H21" s="28">
        <f t="shared" si="3"/>
        <v>0.15970000000000001</v>
      </c>
    </row>
    <row r="22" spans="1:178" s="2" customFormat="1" x14ac:dyDescent="0.25">
      <c r="A22" s="29">
        <v>41924</v>
      </c>
      <c r="B22" s="7">
        <v>21.161000000000001</v>
      </c>
      <c r="C22" s="15">
        <v>21</v>
      </c>
      <c r="D22" s="4">
        <f t="shared" si="0"/>
        <v>21.081</v>
      </c>
      <c r="E22" s="3">
        <f>E24</f>
        <v>744.35</v>
      </c>
      <c r="F22" s="5">
        <f t="shared" si="1"/>
        <v>0.15691642350000001</v>
      </c>
      <c r="G22" s="165">
        <f t="shared" si="2"/>
        <v>0.15609999999999999</v>
      </c>
      <c r="H22" s="166">
        <f t="shared" si="3"/>
        <v>0.15770000000000001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</row>
    <row r="23" spans="1:178" x14ac:dyDescent="0.25">
      <c r="A23" s="30">
        <v>41923</v>
      </c>
      <c r="B23" s="11">
        <v>21.193000000000001</v>
      </c>
      <c r="C23" s="6">
        <v>20.756</v>
      </c>
      <c r="D23" s="12">
        <f t="shared" si="0"/>
        <v>20.975000000000001</v>
      </c>
      <c r="E23" s="10">
        <f>E24</f>
        <v>744.35</v>
      </c>
      <c r="F23" s="9">
        <f t="shared" si="1"/>
        <v>0.15612741250000001</v>
      </c>
      <c r="G23" s="13">
        <f t="shared" si="2"/>
        <v>0.15529999999999999</v>
      </c>
      <c r="H23" s="28">
        <f t="shared" si="3"/>
        <v>0.15690000000000001</v>
      </c>
    </row>
    <row r="24" spans="1:178" s="2" customFormat="1" x14ac:dyDescent="0.25">
      <c r="A24" s="29">
        <v>41922</v>
      </c>
      <c r="B24" s="7">
        <v>21.015000000000001</v>
      </c>
      <c r="C24" s="16">
        <v>20.756</v>
      </c>
      <c r="D24" s="4">
        <f t="shared" si="0"/>
        <v>20.885999999999999</v>
      </c>
      <c r="E24" s="3">
        <v>744.35</v>
      </c>
      <c r="F24" s="5">
        <f t="shared" si="1"/>
        <v>0.155464941</v>
      </c>
      <c r="G24" s="165">
        <f t="shared" si="2"/>
        <v>0.1547</v>
      </c>
      <c r="H24" s="166">
        <f t="shared" si="3"/>
        <v>0.15620000000000001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</row>
    <row r="25" spans="1:178" x14ac:dyDescent="0.25">
      <c r="A25" s="30">
        <v>41921</v>
      </c>
      <c r="B25" s="11">
        <v>20.56</v>
      </c>
      <c r="C25" s="8">
        <v>21.225000000000001</v>
      </c>
      <c r="D25" s="12">
        <f t="shared" si="0"/>
        <v>20.893000000000001</v>
      </c>
      <c r="E25" s="10">
        <v>744.35</v>
      </c>
      <c r="F25" s="9">
        <f t="shared" si="1"/>
        <v>0.15551704550000001</v>
      </c>
      <c r="G25" s="13">
        <f t="shared" si="2"/>
        <v>0.1547</v>
      </c>
      <c r="H25" s="28">
        <f t="shared" si="3"/>
        <v>0.15629999999999999</v>
      </c>
    </row>
    <row r="26" spans="1:178" s="2" customFormat="1" x14ac:dyDescent="0.25">
      <c r="A26" s="29">
        <v>41920</v>
      </c>
      <c r="B26" s="7">
        <v>21.013999999999999</v>
      </c>
      <c r="C26" s="16">
        <v>20.75</v>
      </c>
      <c r="D26" s="4">
        <f t="shared" si="0"/>
        <v>20.882000000000001</v>
      </c>
      <c r="E26" s="3">
        <v>744.42</v>
      </c>
      <c r="F26" s="5">
        <f t="shared" si="1"/>
        <v>0.15544978440000001</v>
      </c>
      <c r="G26" s="165">
        <f t="shared" si="2"/>
        <v>0.1547</v>
      </c>
      <c r="H26" s="166">
        <f t="shared" si="3"/>
        <v>0.15620000000000001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</row>
    <row r="27" spans="1:178" x14ac:dyDescent="0.25">
      <c r="A27" s="30">
        <v>41919</v>
      </c>
      <c r="B27" s="11">
        <v>21.042000000000002</v>
      </c>
      <c r="C27" s="8">
        <v>21.35</v>
      </c>
      <c r="D27" s="12">
        <f t="shared" si="0"/>
        <v>21.196000000000002</v>
      </c>
      <c r="E27" s="10">
        <v>744.4</v>
      </c>
      <c r="F27" s="9">
        <f t="shared" si="1"/>
        <v>0.15778302399999999</v>
      </c>
      <c r="G27" s="13">
        <f t="shared" si="2"/>
        <v>0.157</v>
      </c>
      <c r="H27" s="28">
        <f t="shared" si="3"/>
        <v>0.15859999999999999</v>
      </c>
    </row>
    <row r="28" spans="1:178" s="2" customFormat="1" x14ac:dyDescent="0.25">
      <c r="A28" s="29">
        <v>41918</v>
      </c>
      <c r="B28" s="7">
        <v>20.850999999999999</v>
      </c>
      <c r="C28" s="16">
        <v>21.454000000000001</v>
      </c>
      <c r="D28" s="4">
        <f t="shared" si="0"/>
        <v>21.152999999999999</v>
      </c>
      <c r="E28" s="3">
        <v>744.39</v>
      </c>
      <c r="F28" s="5">
        <f t="shared" si="1"/>
        <v>0.15746081670000001</v>
      </c>
      <c r="G28" s="165">
        <f t="shared" si="2"/>
        <v>0.15670000000000001</v>
      </c>
      <c r="H28" s="166">
        <f t="shared" si="3"/>
        <v>0.15820000000000001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</row>
    <row r="29" spans="1:178" x14ac:dyDescent="0.25">
      <c r="A29" s="30">
        <v>41917</v>
      </c>
      <c r="B29" s="11">
        <v>20.616</v>
      </c>
      <c r="C29" s="8">
        <v>20.100000000000001</v>
      </c>
      <c r="D29" s="12">
        <f t="shared" si="0"/>
        <v>20.358000000000001</v>
      </c>
      <c r="E29" s="10">
        <f>E31</f>
        <v>744.41</v>
      </c>
      <c r="F29" s="9">
        <f t="shared" si="1"/>
        <v>0.1515469878</v>
      </c>
      <c r="G29" s="13">
        <f t="shared" si="2"/>
        <v>0.15079999999999999</v>
      </c>
      <c r="H29" s="28">
        <f t="shared" si="3"/>
        <v>0.15229999999999999</v>
      </c>
    </row>
    <row r="30" spans="1:178" s="2" customFormat="1" x14ac:dyDescent="0.25">
      <c r="A30" s="29">
        <v>41916</v>
      </c>
      <c r="B30" s="7">
        <v>20.620999999999999</v>
      </c>
      <c r="C30" s="16">
        <v>20.100000000000001</v>
      </c>
      <c r="D30" s="4">
        <f t="shared" si="0"/>
        <v>20.361000000000001</v>
      </c>
      <c r="E30" s="3">
        <f>E31</f>
        <v>744.41</v>
      </c>
      <c r="F30" s="5">
        <f t="shared" si="1"/>
        <v>0.15156932010000002</v>
      </c>
      <c r="G30" s="165">
        <f t="shared" si="2"/>
        <v>0.15079999999999999</v>
      </c>
      <c r="H30" s="166">
        <f t="shared" si="3"/>
        <v>0.15229999999999999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</row>
    <row r="31" spans="1:178" x14ac:dyDescent="0.25">
      <c r="A31" s="30">
        <v>41915</v>
      </c>
      <c r="B31" s="11">
        <v>22.260999999999999</v>
      </c>
      <c r="C31" s="8">
        <v>20.227</v>
      </c>
      <c r="D31" s="12">
        <f t="shared" si="0"/>
        <v>21.244</v>
      </c>
      <c r="E31" s="10">
        <v>744.41</v>
      </c>
      <c r="F31" s="9">
        <f t="shared" si="1"/>
        <v>0.15814246039999999</v>
      </c>
      <c r="G31" s="13">
        <f t="shared" si="2"/>
        <v>0.15740000000000001</v>
      </c>
      <c r="H31" s="28">
        <f t="shared" si="3"/>
        <v>0.15890000000000001</v>
      </c>
    </row>
    <row r="32" spans="1:178" s="2" customFormat="1" x14ac:dyDescent="0.25">
      <c r="A32" s="29">
        <v>41914</v>
      </c>
      <c r="B32" s="7">
        <v>22.661000000000001</v>
      </c>
      <c r="C32" s="16">
        <v>21.25</v>
      </c>
      <c r="D32" s="4">
        <f t="shared" si="0"/>
        <v>21.956</v>
      </c>
      <c r="E32" s="3">
        <v>744.39</v>
      </c>
      <c r="F32" s="5">
        <f t="shared" si="1"/>
        <v>0.1634382684</v>
      </c>
      <c r="G32" s="165">
        <f t="shared" si="2"/>
        <v>0.16259999999999999</v>
      </c>
      <c r="H32" s="166">
        <f t="shared" si="3"/>
        <v>0.1643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</row>
    <row r="33" spans="1:8" customFormat="1" x14ac:dyDescent="0.25">
      <c r="A33" s="31">
        <v>41913</v>
      </c>
      <c r="B33" s="22">
        <v>22.794</v>
      </c>
      <c r="C33" s="23">
        <v>22</v>
      </c>
      <c r="D33" s="24">
        <f t="shared" si="0"/>
        <v>22.396999999999998</v>
      </c>
      <c r="E33" s="25">
        <v>744.37</v>
      </c>
      <c r="F33" s="26">
        <f t="shared" si="1"/>
        <v>0.16671654889999998</v>
      </c>
      <c r="G33" s="13">
        <f t="shared" si="2"/>
        <v>0.16589999999999999</v>
      </c>
      <c r="H33" s="28">
        <f t="shared" si="3"/>
        <v>0.1676</v>
      </c>
    </row>
    <row r="34" spans="1:8" customFormat="1" ht="15.75" thickBot="1" x14ac:dyDescent="0.3">
      <c r="A34" s="167" t="s">
        <v>5</v>
      </c>
      <c r="B34" s="168"/>
      <c r="C34" s="168"/>
      <c r="D34" s="169"/>
      <c r="E34" s="168"/>
      <c r="F34" s="169">
        <f>ROUND(SUM(F3:F33)/31,4)</f>
        <v>0.1583</v>
      </c>
      <c r="G34" s="170"/>
      <c r="H34" s="171"/>
    </row>
  </sheetData>
  <mergeCells count="1">
    <mergeCell ref="G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9"/>
  <sheetViews>
    <sheetView topLeftCell="A4" zoomScale="90" zoomScaleNormal="90" workbookViewId="0">
      <selection activeCell="U4" sqref="U1:U1048576"/>
    </sheetView>
  </sheetViews>
  <sheetFormatPr defaultRowHeight="15" x14ac:dyDescent="0.25"/>
  <cols>
    <col min="1" max="1" width="22" customWidth="1"/>
    <col min="2" max="2" width="12" customWidth="1"/>
    <col min="3" max="3" width="13.140625" customWidth="1"/>
    <col min="4" max="4" width="10.7109375" hidden="1" customWidth="1"/>
    <col min="5" max="5" width="0" hidden="1" customWidth="1"/>
    <col min="6" max="6" width="10.28515625" customWidth="1"/>
    <col min="8" max="8" width="10" customWidth="1"/>
    <col min="10" max="10" width="10.140625" customWidth="1"/>
    <col min="11" max="11" width="11" customWidth="1"/>
    <col min="12" max="12" width="10.5703125" customWidth="1"/>
    <col min="14" max="14" width="11.28515625" customWidth="1"/>
    <col min="15" max="15" width="10.7109375" customWidth="1"/>
    <col min="16" max="16" width="10.85546875" customWidth="1"/>
    <col min="18" max="18" width="10.28515625" customWidth="1"/>
    <col min="19" max="19" width="10.42578125" customWidth="1"/>
    <col min="20" max="20" width="12.7109375" customWidth="1"/>
    <col min="22" max="22" width="6.42578125" hidden="1" customWidth="1"/>
  </cols>
  <sheetData>
    <row r="2" spans="1:28" ht="28.5" x14ac:dyDescent="0.45">
      <c r="A2" s="77" t="s">
        <v>72</v>
      </c>
      <c r="B2" s="78"/>
      <c r="C2" s="78"/>
      <c r="D2" s="78"/>
      <c r="E2" s="78"/>
      <c r="F2" s="78"/>
      <c r="G2" s="78"/>
      <c r="H2" s="79"/>
    </row>
    <row r="3" spans="1:28" ht="28.5" x14ac:dyDescent="0.45">
      <c r="A3" s="83" t="s">
        <v>75</v>
      </c>
      <c r="B3" s="78"/>
      <c r="C3" s="78"/>
      <c r="D3" s="78"/>
      <c r="E3" s="78"/>
      <c r="F3" s="78"/>
      <c r="G3" s="78"/>
      <c r="H3" s="79"/>
    </row>
    <row r="5" spans="1:28" ht="15.75" thickBot="1" x14ac:dyDescent="0.3"/>
    <row r="6" spans="1:28" ht="45.75" thickBot="1" x14ac:dyDescent="0.3">
      <c r="A6" s="33"/>
      <c r="B6" s="448" t="s">
        <v>1</v>
      </c>
      <c r="C6" s="449" t="s">
        <v>2</v>
      </c>
      <c r="D6" s="449"/>
      <c r="E6" s="449"/>
      <c r="F6" s="449" t="s">
        <v>6</v>
      </c>
      <c r="G6" s="449" t="s">
        <v>8</v>
      </c>
      <c r="H6" s="450" t="s">
        <v>6</v>
      </c>
      <c r="I6" s="43"/>
      <c r="J6" s="520" t="s">
        <v>20</v>
      </c>
      <c r="K6" s="521"/>
      <c r="L6" s="522"/>
      <c r="M6" s="45"/>
      <c r="N6" s="520" t="s">
        <v>27</v>
      </c>
      <c r="O6" s="521"/>
      <c r="P6" s="522"/>
      <c r="Q6" s="1"/>
      <c r="R6" s="523" t="s">
        <v>17</v>
      </c>
      <c r="S6" s="524"/>
      <c r="T6" s="462" t="s">
        <v>24</v>
      </c>
      <c r="U6" s="43"/>
      <c r="V6" s="1"/>
      <c r="W6" s="527" t="s">
        <v>35</v>
      </c>
      <c r="X6" s="526"/>
    </row>
    <row r="7" spans="1:28" ht="163.5" customHeight="1" thickBot="1" x14ac:dyDescent="0.3">
      <c r="A7" s="405" t="s">
        <v>12</v>
      </c>
      <c r="B7" s="391" t="s">
        <v>15</v>
      </c>
      <c r="C7" s="391" t="s">
        <v>3</v>
      </c>
      <c r="D7" s="391" t="s">
        <v>65</v>
      </c>
      <c r="E7" s="391" t="s">
        <v>66</v>
      </c>
      <c r="F7" s="392" t="s">
        <v>15</v>
      </c>
      <c r="G7" s="391" t="s">
        <v>4</v>
      </c>
      <c r="H7" s="393" t="s">
        <v>7</v>
      </c>
      <c r="I7" s="44"/>
      <c r="J7" s="150" t="s">
        <v>10</v>
      </c>
      <c r="K7" s="463" t="s">
        <v>16</v>
      </c>
      <c r="L7" s="464" t="s">
        <v>18</v>
      </c>
      <c r="M7" s="375"/>
      <c r="N7" s="150" t="s">
        <v>11</v>
      </c>
      <c r="O7" s="463" t="s">
        <v>41</v>
      </c>
      <c r="P7" s="464" t="s">
        <v>19</v>
      </c>
      <c r="Q7" s="185"/>
      <c r="R7" s="146" t="s">
        <v>22</v>
      </c>
      <c r="S7" s="126" t="s">
        <v>21</v>
      </c>
      <c r="T7" s="147" t="s">
        <v>23</v>
      </c>
      <c r="U7" s="43"/>
      <c r="V7" s="1"/>
      <c r="W7" s="150" t="s">
        <v>29</v>
      </c>
      <c r="X7" s="151" t="s">
        <v>30</v>
      </c>
    </row>
    <row r="8" spans="1:28" x14ac:dyDescent="0.25">
      <c r="A8" s="408">
        <v>42856.25</v>
      </c>
      <c r="B8" s="451">
        <v>15.608000000000001</v>
      </c>
      <c r="C8" s="452">
        <v>13.709</v>
      </c>
      <c r="D8" s="188">
        <f>B8-B8*0.1</f>
        <v>14.0472</v>
      </c>
      <c r="E8" s="188">
        <f>B8+B8*0.1</f>
        <v>17.168800000000001</v>
      </c>
      <c r="F8" s="381">
        <f>IF(C8&lt;D8,D8,IF(C8&gt;E8,E8,C8))</f>
        <v>14.0472</v>
      </c>
      <c r="G8" s="370">
        <v>743.33</v>
      </c>
      <c r="H8" s="395">
        <f t="shared" ref="H8:H35" si="0">(F8*G8)/100000</f>
        <v>0.10441705176000002</v>
      </c>
      <c r="I8" s="52"/>
      <c r="J8" s="465">
        <f>ROUND(ROUND(F8*0.995,3)*(G8/100000),4)</f>
        <v>0.10390000000000001</v>
      </c>
      <c r="K8" s="410">
        <f t="shared" ref="K8" si="1">ROUND(ROUND(F8*0.98,3)*(G8/100000),4)</f>
        <v>0.1023</v>
      </c>
      <c r="L8" s="466">
        <f>IF(ISNUMBER(R8),ROUND(ROUND(R8,3)*(G8/100000),4),"")</f>
        <v>8.5500000000000007E-2</v>
      </c>
      <c r="M8" s="345"/>
      <c r="N8" s="470">
        <f t="shared" ref="N8:N38" si="2">ROUND(ROUND(F8*1.005,3)*(G8/100000),4)</f>
        <v>0.10489999999999999</v>
      </c>
      <c r="O8" s="423">
        <f>ROUND(ROUND(F8*1.03,3)*(G8/100000),4)</f>
        <v>0.1076</v>
      </c>
      <c r="P8" s="471" t="str">
        <f t="shared" ref="P8:P34" si="3">IF(ISNUMBER(S8),ROUND(ROUND(S8,3)*(G8/100000),4),"")</f>
        <v/>
      </c>
      <c r="Q8" s="186"/>
      <c r="R8" s="474">
        <v>11.5</v>
      </c>
      <c r="S8" s="431"/>
      <c r="T8" s="475" t="s">
        <v>42</v>
      </c>
      <c r="U8" s="52"/>
      <c r="V8" s="222"/>
      <c r="W8" s="465">
        <f>IF(T8="Green zone",MIN(J8,L8),IF(V8="Upper",MIN(K8,L8),IF(V8="Lower",MIN(J8,L8))))</f>
        <v>8.5500000000000007E-2</v>
      </c>
      <c r="X8" s="478">
        <f>IF(T8="Green zone",MAX(N8,P8),IF(V8="Upper",MAX(N8,P8),IF(V8="Lower",MAX(O8,P8))))</f>
        <v>0.10489999999999999</v>
      </c>
    </row>
    <row r="9" spans="1:28" x14ac:dyDescent="0.25">
      <c r="A9" s="461">
        <v>42857.25</v>
      </c>
      <c r="B9" s="368">
        <v>15.694000000000001</v>
      </c>
      <c r="C9" s="368">
        <v>15.8</v>
      </c>
      <c r="D9" s="203">
        <f t="shared" ref="D9:D38" si="4">B9-B9*0.1</f>
        <v>14.124600000000001</v>
      </c>
      <c r="E9" s="203">
        <f t="shared" ref="E9:E38" si="5">B9+B9*0.1</f>
        <v>17.263400000000001</v>
      </c>
      <c r="F9" s="38">
        <f t="shared" ref="F9:F38" si="6">IF(C9&lt;D9,D9,IF(C9&gt;E9,E9,C9))</f>
        <v>15.8</v>
      </c>
      <c r="G9" s="396">
        <v>743.36</v>
      </c>
      <c r="H9" s="397">
        <f>(F9*G9)/100000</f>
        <v>0.11745088000000002</v>
      </c>
      <c r="I9" s="186"/>
      <c r="J9" s="56">
        <f>ROUND(ROUND(F9*0.995,3)*(G9/100000),4)</f>
        <v>0.1169</v>
      </c>
      <c r="K9" s="315">
        <f>ROUND(ROUND(F9*0.97,3)*(G9/100000),4)</f>
        <v>0.1139</v>
      </c>
      <c r="L9" s="204" t="str">
        <f t="shared" ref="L9:L36" si="7">IF(ISNUMBER(R9),ROUND(ROUND(R9,3)*(G9/100000),4),"")</f>
        <v/>
      </c>
      <c r="M9" s="345"/>
      <c r="N9" s="55">
        <f t="shared" si="2"/>
        <v>0.11799999999999999</v>
      </c>
      <c r="O9" s="37">
        <f>ROUND(ROUND(F9*1.03,3)*(G9/100000),4)</f>
        <v>0.121</v>
      </c>
      <c r="P9" s="41" t="str">
        <f t="shared" si="3"/>
        <v/>
      </c>
      <c r="Q9" s="346"/>
      <c r="R9" s="227"/>
      <c r="S9" s="74"/>
      <c r="T9" s="116" t="s">
        <v>42</v>
      </c>
      <c r="U9" s="52"/>
      <c r="V9" s="222"/>
      <c r="W9" s="56">
        <f t="shared" ref="W9:W38" si="8">IF(T9="Green zone",MIN(J9,L9),IF(V9="Upper",MIN(K9,L9),IF(V9="Lower",MIN(J9,L9))))</f>
        <v>0.1169</v>
      </c>
      <c r="X9" s="47">
        <f t="shared" ref="X9:X38" si="9">IF(T9="Green zone",MAX(N9,P9),IF(V9="Upper",MAX(N9,P9),IF(V9="Lower",MAX(O9,P9))))</f>
        <v>0.11799999999999999</v>
      </c>
    </row>
    <row r="10" spans="1:28" x14ac:dyDescent="0.25">
      <c r="A10" s="408">
        <v>42858.25</v>
      </c>
      <c r="B10" s="452">
        <v>15.917</v>
      </c>
      <c r="C10" s="452">
        <v>15.475</v>
      </c>
      <c r="D10" s="336">
        <f t="shared" si="4"/>
        <v>14.3253</v>
      </c>
      <c r="E10" s="336">
        <f t="shared" si="5"/>
        <v>17.508700000000001</v>
      </c>
      <c r="F10" s="89">
        <f t="shared" si="6"/>
        <v>15.475</v>
      </c>
      <c r="G10" s="370">
        <v>743.37</v>
      </c>
      <c r="H10" s="398">
        <f t="shared" si="0"/>
        <v>0.11503650750000001</v>
      </c>
      <c r="I10" s="186"/>
      <c r="J10" s="94">
        <f t="shared" ref="J10:J38" si="10">ROUND(ROUND(F10*0.995,3)*(G10/100000),4)</f>
        <v>0.1145</v>
      </c>
      <c r="K10" s="316">
        <f t="shared" ref="K10:K38" si="11">ROUND(ROUND(F10*0.97,3)*(G10/100000),4)</f>
        <v>0.1116</v>
      </c>
      <c r="L10" s="97" t="str">
        <f t="shared" si="7"/>
        <v/>
      </c>
      <c r="M10" s="345"/>
      <c r="N10" s="98">
        <f t="shared" si="2"/>
        <v>0.11559999999999999</v>
      </c>
      <c r="O10" s="95">
        <f t="shared" ref="O10:O38" si="12">ROUND(ROUND(F10*1.03,3)*(G10/100000),4)</f>
        <v>0.11849999999999999</v>
      </c>
      <c r="P10" s="97" t="str">
        <f t="shared" si="3"/>
        <v/>
      </c>
      <c r="Q10" s="186"/>
      <c r="R10" s="101"/>
      <c r="S10" s="89"/>
      <c r="T10" s="115" t="s">
        <v>42</v>
      </c>
      <c r="U10" s="52"/>
      <c r="V10" s="222"/>
      <c r="W10" s="94">
        <f t="shared" si="8"/>
        <v>0.1145</v>
      </c>
      <c r="X10" s="91">
        <f t="shared" si="9"/>
        <v>0.11559999999999999</v>
      </c>
    </row>
    <row r="11" spans="1:28" x14ac:dyDescent="0.25">
      <c r="A11" s="461">
        <v>42859.25</v>
      </c>
      <c r="B11" s="368">
        <v>15.788</v>
      </c>
      <c r="C11" s="368">
        <v>15.388</v>
      </c>
      <c r="D11" s="337">
        <f t="shared" si="4"/>
        <v>14.209199999999999</v>
      </c>
      <c r="E11" s="337">
        <f t="shared" si="5"/>
        <v>17.366800000000001</v>
      </c>
      <c r="F11" s="38">
        <f t="shared" si="6"/>
        <v>15.388</v>
      </c>
      <c r="G11" s="396">
        <v>743.37</v>
      </c>
      <c r="H11" s="397">
        <f>(F11*G11)/100000</f>
        <v>0.11438977559999999</v>
      </c>
      <c r="I11" s="186"/>
      <c r="J11" s="56">
        <f>ROUND(ROUND(F11*0.995,3)*(G11/100000),4)</f>
        <v>0.1138</v>
      </c>
      <c r="K11" s="315">
        <f t="shared" si="11"/>
        <v>0.111</v>
      </c>
      <c r="L11" s="41" t="str">
        <f t="shared" si="7"/>
        <v/>
      </c>
      <c r="M11" s="345"/>
      <c r="N11" s="55">
        <f t="shared" si="2"/>
        <v>0.115</v>
      </c>
      <c r="O11" s="37">
        <f t="shared" si="12"/>
        <v>0.1178</v>
      </c>
      <c r="P11" s="41" t="str">
        <f t="shared" si="3"/>
        <v/>
      </c>
      <c r="Q11" s="346"/>
      <c r="R11" s="54"/>
      <c r="S11" s="38"/>
      <c r="T11" s="116" t="s">
        <v>42</v>
      </c>
      <c r="U11" s="52"/>
      <c r="V11" s="222"/>
      <c r="W11" s="56">
        <f>IF(T11="Green zone",MIN(J11,L11),IF(V11="Upper",MIN(K11,L11),IF(V11="Lower",MIN(J11,L11))))</f>
        <v>0.1138</v>
      </c>
      <c r="X11" s="47">
        <f t="shared" si="9"/>
        <v>0.115</v>
      </c>
    </row>
    <row r="12" spans="1:28" x14ac:dyDescent="0.25">
      <c r="A12" s="408">
        <v>42860.25</v>
      </c>
      <c r="B12" s="452">
        <v>15.426</v>
      </c>
      <c r="C12" s="452">
        <v>15.074999999999999</v>
      </c>
      <c r="D12" s="336">
        <f t="shared" si="4"/>
        <v>13.8834</v>
      </c>
      <c r="E12" s="336">
        <f t="shared" si="5"/>
        <v>16.968600000000002</v>
      </c>
      <c r="F12" s="89">
        <f t="shared" si="6"/>
        <v>15.074999999999999</v>
      </c>
      <c r="G12" s="370">
        <v>743.37</v>
      </c>
      <c r="H12" s="398">
        <f t="shared" si="0"/>
        <v>0.1120630275</v>
      </c>
      <c r="I12" s="186"/>
      <c r="J12" s="94">
        <f t="shared" si="10"/>
        <v>0.1115</v>
      </c>
      <c r="K12" s="316">
        <f t="shared" si="11"/>
        <v>0.1087</v>
      </c>
      <c r="L12" s="97" t="str">
        <f t="shared" si="7"/>
        <v/>
      </c>
      <c r="M12" s="345"/>
      <c r="N12" s="98">
        <f t="shared" si="2"/>
        <v>0.11260000000000001</v>
      </c>
      <c r="O12" s="95">
        <f>ROUND(ROUND(F12*1.03,3)*(G12/100000),4)</f>
        <v>0.1154</v>
      </c>
      <c r="P12" s="97" t="str">
        <f t="shared" si="3"/>
        <v/>
      </c>
      <c r="Q12" s="186"/>
      <c r="R12" s="101"/>
      <c r="S12" s="438"/>
      <c r="T12" s="115" t="s">
        <v>42</v>
      </c>
      <c r="U12" s="52"/>
      <c r="V12" s="222"/>
      <c r="W12" s="94">
        <f t="shared" si="8"/>
        <v>0.1115</v>
      </c>
      <c r="X12" s="91">
        <f t="shared" si="9"/>
        <v>0.11260000000000001</v>
      </c>
      <c r="Y12" s="1"/>
      <c r="Z12" s="1"/>
      <c r="AA12" s="1"/>
      <c r="AB12" s="1"/>
    </row>
    <row r="13" spans="1:28" x14ac:dyDescent="0.25">
      <c r="A13" s="461">
        <v>42861.25</v>
      </c>
      <c r="B13" s="368">
        <v>14.987</v>
      </c>
      <c r="C13" s="368">
        <v>15.013</v>
      </c>
      <c r="D13" s="337">
        <f t="shared" si="4"/>
        <v>13.488300000000001</v>
      </c>
      <c r="E13" s="337">
        <f t="shared" si="5"/>
        <v>16.485700000000001</v>
      </c>
      <c r="F13" s="38">
        <f t="shared" si="6"/>
        <v>15.013</v>
      </c>
      <c r="G13" s="396">
        <v>743.37</v>
      </c>
      <c r="H13" s="397">
        <f t="shared" si="0"/>
        <v>0.1116021381</v>
      </c>
      <c r="I13" s="186"/>
      <c r="J13" s="56">
        <f t="shared" si="10"/>
        <v>0.111</v>
      </c>
      <c r="K13" s="315">
        <f t="shared" si="11"/>
        <v>0.10829999999999999</v>
      </c>
      <c r="L13" s="47" t="str">
        <f t="shared" si="7"/>
        <v/>
      </c>
      <c r="M13" s="345"/>
      <c r="N13" s="55">
        <f t="shared" si="2"/>
        <v>0.11219999999999999</v>
      </c>
      <c r="O13" s="37">
        <f t="shared" si="12"/>
        <v>0.1149</v>
      </c>
      <c r="P13" s="41" t="str">
        <f t="shared" si="3"/>
        <v/>
      </c>
      <c r="Q13" s="346"/>
      <c r="R13" s="54"/>
      <c r="S13" s="38"/>
      <c r="T13" s="116" t="s">
        <v>42</v>
      </c>
      <c r="U13" s="52"/>
      <c r="V13" s="222"/>
      <c r="W13" s="56">
        <f t="shared" si="8"/>
        <v>0.111</v>
      </c>
      <c r="X13" s="47">
        <f t="shared" si="9"/>
        <v>0.11219999999999999</v>
      </c>
      <c r="Y13" s="1"/>
      <c r="Z13" s="1"/>
      <c r="AA13" s="1"/>
      <c r="AB13" s="1"/>
    </row>
    <row r="14" spans="1:28" x14ac:dyDescent="0.25">
      <c r="A14" s="408">
        <v>42862.25</v>
      </c>
      <c r="B14" s="452">
        <v>14.987</v>
      </c>
      <c r="C14" s="452">
        <v>15.141999999999999</v>
      </c>
      <c r="D14" s="336">
        <f t="shared" si="4"/>
        <v>13.488300000000001</v>
      </c>
      <c r="E14" s="336">
        <f t="shared" si="5"/>
        <v>16.485700000000001</v>
      </c>
      <c r="F14" s="89">
        <f t="shared" si="6"/>
        <v>15.141999999999999</v>
      </c>
      <c r="G14" s="370">
        <v>743.4</v>
      </c>
      <c r="H14" s="398">
        <f t="shared" si="0"/>
        <v>0.112565628</v>
      </c>
      <c r="I14" s="186"/>
      <c r="J14" s="94">
        <f t="shared" si="10"/>
        <v>0.112</v>
      </c>
      <c r="K14" s="316">
        <f t="shared" si="11"/>
        <v>0.10920000000000001</v>
      </c>
      <c r="L14" s="97" t="str">
        <f>IF(ISNUMBER(R14),ROUND(ROUND(R14,3)*(G14/100000),4),"")</f>
        <v/>
      </c>
      <c r="M14" s="345"/>
      <c r="N14" s="98">
        <f t="shared" si="2"/>
        <v>0.11310000000000001</v>
      </c>
      <c r="O14" s="95">
        <f t="shared" si="12"/>
        <v>0.1159</v>
      </c>
      <c r="P14" s="97" t="str">
        <f t="shared" si="3"/>
        <v/>
      </c>
      <c r="Q14" s="186"/>
      <c r="R14" s="101"/>
      <c r="S14" s="89"/>
      <c r="T14" s="115" t="s">
        <v>42</v>
      </c>
      <c r="U14" s="186"/>
      <c r="V14" s="370"/>
      <c r="W14" s="94">
        <f t="shared" si="8"/>
        <v>0.112</v>
      </c>
      <c r="X14" s="91">
        <f t="shared" si="9"/>
        <v>0.11310000000000001</v>
      </c>
      <c r="Y14" s="1"/>
      <c r="Z14" s="1"/>
      <c r="AA14" s="1"/>
      <c r="AB14" s="1"/>
    </row>
    <row r="15" spans="1:28" x14ac:dyDescent="0.25">
      <c r="A15" s="461">
        <v>42863.25</v>
      </c>
      <c r="B15" s="368">
        <v>14.99</v>
      </c>
      <c r="C15" s="368">
        <v>15.15</v>
      </c>
      <c r="D15" s="337">
        <f t="shared" si="4"/>
        <v>13.491</v>
      </c>
      <c r="E15" s="337">
        <f t="shared" si="5"/>
        <v>16.489000000000001</v>
      </c>
      <c r="F15" s="38">
        <f t="shared" si="6"/>
        <v>15.15</v>
      </c>
      <c r="G15" s="396">
        <v>743.35</v>
      </c>
      <c r="H15" s="397">
        <f t="shared" si="0"/>
        <v>0.11261752500000001</v>
      </c>
      <c r="I15" s="186"/>
      <c r="J15" s="56">
        <f t="shared" si="10"/>
        <v>0.11210000000000001</v>
      </c>
      <c r="K15" s="315">
        <f t="shared" si="11"/>
        <v>0.10920000000000001</v>
      </c>
      <c r="L15" s="41" t="str">
        <f t="shared" si="7"/>
        <v/>
      </c>
      <c r="M15" s="345"/>
      <c r="N15" s="55">
        <f t="shared" si="2"/>
        <v>0.1132</v>
      </c>
      <c r="O15" s="37">
        <f t="shared" si="12"/>
        <v>0.11600000000000001</v>
      </c>
      <c r="P15" s="41" t="str">
        <f t="shared" si="3"/>
        <v/>
      </c>
      <c r="Q15" s="346"/>
      <c r="R15" s="54"/>
      <c r="S15" s="38"/>
      <c r="T15" s="116" t="s">
        <v>42</v>
      </c>
      <c r="U15" s="186"/>
      <c r="V15" s="222"/>
      <c r="W15" s="56">
        <f t="shared" si="8"/>
        <v>0.11210000000000001</v>
      </c>
      <c r="X15" s="47">
        <f t="shared" si="9"/>
        <v>0.1132</v>
      </c>
      <c r="Y15" s="1"/>
      <c r="Z15" s="1"/>
      <c r="AA15" s="1"/>
      <c r="AB15" s="1"/>
    </row>
    <row r="16" spans="1:28" x14ac:dyDescent="0.25">
      <c r="A16" s="408">
        <v>42864.25</v>
      </c>
      <c r="B16" s="452">
        <v>14.952</v>
      </c>
      <c r="C16" s="452">
        <v>15.265000000000001</v>
      </c>
      <c r="D16" s="389">
        <f t="shared" si="4"/>
        <v>13.456799999999999</v>
      </c>
      <c r="E16" s="389">
        <f t="shared" si="5"/>
        <v>16.447199999999999</v>
      </c>
      <c r="F16" s="390">
        <f t="shared" si="6"/>
        <v>15.265000000000001</v>
      </c>
      <c r="G16" s="370">
        <v>743.37</v>
      </c>
      <c r="H16" s="398">
        <f t="shared" si="0"/>
        <v>0.1134754305</v>
      </c>
      <c r="I16" s="186"/>
      <c r="J16" s="94">
        <f t="shared" si="10"/>
        <v>0.1129</v>
      </c>
      <c r="K16" s="316">
        <f t="shared" si="11"/>
        <v>0.1101</v>
      </c>
      <c r="L16" s="97" t="str">
        <f t="shared" si="7"/>
        <v/>
      </c>
      <c r="M16" s="345"/>
      <c r="N16" s="98">
        <f t="shared" si="2"/>
        <v>0.114</v>
      </c>
      <c r="O16" s="95">
        <f t="shared" si="12"/>
        <v>0.1169</v>
      </c>
      <c r="P16" s="97" t="str">
        <f t="shared" si="3"/>
        <v/>
      </c>
      <c r="Q16" s="186"/>
      <c r="R16" s="101"/>
      <c r="S16" s="89"/>
      <c r="T16" s="115" t="s">
        <v>42</v>
      </c>
      <c r="U16" s="186"/>
      <c r="V16" s="370"/>
      <c r="W16" s="94">
        <f t="shared" si="8"/>
        <v>0.1129</v>
      </c>
      <c r="X16" s="91">
        <f t="shared" si="9"/>
        <v>0.114</v>
      </c>
      <c r="Y16" s="1"/>
      <c r="Z16" s="1"/>
      <c r="AA16" s="1"/>
      <c r="AB16" s="1"/>
    </row>
    <row r="17" spans="1:28" x14ac:dyDescent="0.25">
      <c r="A17" s="461">
        <v>42865.25</v>
      </c>
      <c r="B17" s="368">
        <v>15.302</v>
      </c>
      <c r="C17" s="368">
        <v>16.375</v>
      </c>
      <c r="D17" s="337">
        <f t="shared" si="4"/>
        <v>13.771799999999999</v>
      </c>
      <c r="E17" s="337">
        <f t="shared" si="5"/>
        <v>16.8322</v>
      </c>
      <c r="F17" s="38">
        <f t="shared" si="6"/>
        <v>16.375</v>
      </c>
      <c r="G17" s="396">
        <v>743.31</v>
      </c>
      <c r="H17" s="397">
        <f t="shared" si="0"/>
        <v>0.12171701249999999</v>
      </c>
      <c r="I17" s="186"/>
      <c r="J17" s="56">
        <f t="shared" si="10"/>
        <v>0.1211</v>
      </c>
      <c r="K17" s="315">
        <f t="shared" si="11"/>
        <v>0.1181</v>
      </c>
      <c r="L17" s="41" t="str">
        <f t="shared" si="7"/>
        <v/>
      </c>
      <c r="M17" s="345"/>
      <c r="N17" s="55">
        <f t="shared" si="2"/>
        <v>0.12230000000000001</v>
      </c>
      <c r="O17" s="37">
        <f t="shared" si="12"/>
        <v>0.12540000000000001</v>
      </c>
      <c r="P17" s="41">
        <f t="shared" si="3"/>
        <v>0.1225</v>
      </c>
      <c r="Q17" s="346"/>
      <c r="R17" s="54"/>
      <c r="S17" s="38">
        <v>16.475000000000001</v>
      </c>
      <c r="T17" s="116" t="s">
        <v>42</v>
      </c>
      <c r="U17" s="186"/>
      <c r="V17" s="222"/>
      <c r="W17" s="56">
        <f t="shared" si="8"/>
        <v>0.1211</v>
      </c>
      <c r="X17" s="47">
        <f t="shared" si="9"/>
        <v>0.1225</v>
      </c>
      <c r="Y17" s="1"/>
      <c r="Z17" s="1"/>
      <c r="AA17" s="1"/>
      <c r="AB17" s="1"/>
    </row>
    <row r="18" spans="1:28" x14ac:dyDescent="0.25">
      <c r="A18" s="408">
        <v>42866.25</v>
      </c>
      <c r="B18" s="452">
        <v>15.647</v>
      </c>
      <c r="C18" s="452">
        <v>15.619</v>
      </c>
      <c r="D18" s="336">
        <f>B18-B18*0.1</f>
        <v>14.0823</v>
      </c>
      <c r="E18" s="336">
        <f t="shared" si="5"/>
        <v>17.2117</v>
      </c>
      <c r="F18" s="89">
        <f t="shared" si="6"/>
        <v>15.619</v>
      </c>
      <c r="G18" s="370">
        <v>743.31</v>
      </c>
      <c r="H18" s="398">
        <f t="shared" si="0"/>
        <v>0.11609758889999999</v>
      </c>
      <c r="I18" s="186"/>
      <c r="J18" s="94">
        <f t="shared" si="10"/>
        <v>0.11550000000000001</v>
      </c>
      <c r="K18" s="316">
        <f t="shared" si="11"/>
        <v>0.11260000000000001</v>
      </c>
      <c r="L18" s="97" t="str">
        <f t="shared" si="7"/>
        <v/>
      </c>
      <c r="M18" s="345"/>
      <c r="N18" s="98">
        <f t="shared" si="2"/>
        <v>0.1167</v>
      </c>
      <c r="O18" s="95">
        <f t="shared" si="12"/>
        <v>0.1196</v>
      </c>
      <c r="P18" s="97" t="str">
        <f t="shared" si="3"/>
        <v/>
      </c>
      <c r="Q18" s="186"/>
      <c r="R18" s="101"/>
      <c r="S18" s="89"/>
      <c r="T18" s="115" t="s">
        <v>42</v>
      </c>
      <c r="U18" s="186"/>
      <c r="V18" s="370"/>
      <c r="W18" s="94">
        <f t="shared" si="8"/>
        <v>0.11550000000000001</v>
      </c>
      <c r="X18" s="91">
        <f t="shared" si="9"/>
        <v>0.1167</v>
      </c>
      <c r="Y18" s="1"/>
      <c r="Z18" s="1"/>
      <c r="AA18" s="1"/>
      <c r="AB18" s="1"/>
    </row>
    <row r="19" spans="1:28" x14ac:dyDescent="0.25">
      <c r="A19" s="461">
        <v>42867.25</v>
      </c>
      <c r="B19" s="368">
        <v>15.111000000000001</v>
      </c>
      <c r="C19" s="368">
        <v>15.702999999999999</v>
      </c>
      <c r="D19" s="337">
        <f t="shared" si="4"/>
        <v>13.5999</v>
      </c>
      <c r="E19" s="337">
        <f t="shared" si="5"/>
        <v>16.6221</v>
      </c>
      <c r="F19" s="38">
        <f t="shared" si="6"/>
        <v>15.702999999999999</v>
      </c>
      <c r="G19" s="396">
        <v>743.31</v>
      </c>
      <c r="H19" s="397">
        <f t="shared" si="0"/>
        <v>0.11672196929999998</v>
      </c>
      <c r="I19" s="186"/>
      <c r="J19" s="56">
        <f t="shared" si="10"/>
        <v>0.11609999999999999</v>
      </c>
      <c r="K19" s="315">
        <f t="shared" si="11"/>
        <v>0.1132</v>
      </c>
      <c r="L19" s="41" t="str">
        <f t="shared" si="7"/>
        <v/>
      </c>
      <c r="M19" s="345"/>
      <c r="N19" s="55">
        <f t="shared" si="2"/>
        <v>0.1173</v>
      </c>
      <c r="O19" s="37">
        <f t="shared" si="12"/>
        <v>0.1202</v>
      </c>
      <c r="P19" s="41">
        <f t="shared" si="3"/>
        <v>0.1167</v>
      </c>
      <c r="Q19" s="346"/>
      <c r="R19" s="54"/>
      <c r="S19" s="38">
        <v>15.7</v>
      </c>
      <c r="T19" s="116" t="s">
        <v>42</v>
      </c>
      <c r="U19" s="186"/>
      <c r="V19" s="222"/>
      <c r="W19" s="56">
        <f t="shared" si="8"/>
        <v>0.11609999999999999</v>
      </c>
      <c r="X19" s="47">
        <f t="shared" si="9"/>
        <v>0.1173</v>
      </c>
      <c r="Y19" s="1"/>
      <c r="Z19" s="1"/>
      <c r="AA19" s="1"/>
      <c r="AB19" s="1"/>
    </row>
    <row r="20" spans="1:28" x14ac:dyDescent="0.25">
      <c r="A20" s="408">
        <v>42868.25</v>
      </c>
      <c r="B20" s="452">
        <v>14.673</v>
      </c>
      <c r="C20" s="452">
        <v>14.731999999999999</v>
      </c>
      <c r="D20" s="336">
        <f t="shared" si="4"/>
        <v>13.2057</v>
      </c>
      <c r="E20" s="336">
        <f t="shared" si="5"/>
        <v>16.1403</v>
      </c>
      <c r="F20" s="89">
        <f t="shared" si="6"/>
        <v>14.731999999999999</v>
      </c>
      <c r="G20" s="370">
        <v>743.4</v>
      </c>
      <c r="H20" s="398">
        <f t="shared" si="0"/>
        <v>0.109517688</v>
      </c>
      <c r="I20" s="186"/>
      <c r="J20" s="94">
        <f t="shared" si="10"/>
        <v>0.109</v>
      </c>
      <c r="K20" s="316">
        <f t="shared" si="11"/>
        <v>0.1062</v>
      </c>
      <c r="L20" s="97" t="str">
        <f t="shared" si="7"/>
        <v/>
      </c>
      <c r="M20" s="345"/>
      <c r="N20" s="98">
        <f t="shared" si="2"/>
        <v>0.1101</v>
      </c>
      <c r="O20" s="95">
        <f t="shared" si="12"/>
        <v>0.1128</v>
      </c>
      <c r="P20" s="97" t="str">
        <f t="shared" si="3"/>
        <v/>
      </c>
      <c r="Q20" s="186"/>
      <c r="R20" s="101"/>
      <c r="S20" s="89"/>
      <c r="T20" s="115" t="s">
        <v>42</v>
      </c>
      <c r="U20" s="186"/>
      <c r="V20" s="370"/>
      <c r="W20" s="94">
        <f t="shared" si="8"/>
        <v>0.109</v>
      </c>
      <c r="X20" s="91">
        <f t="shared" si="9"/>
        <v>0.1101</v>
      </c>
      <c r="Y20" s="1"/>
      <c r="Z20" s="1"/>
      <c r="AA20" s="1"/>
      <c r="AB20" s="1"/>
    </row>
    <row r="21" spans="1:28" x14ac:dyDescent="0.25">
      <c r="A21" s="461">
        <v>42869.25</v>
      </c>
      <c r="B21" s="368">
        <v>14.673</v>
      </c>
      <c r="C21" s="368">
        <v>14.675000000000001</v>
      </c>
      <c r="D21" s="337">
        <f t="shared" si="4"/>
        <v>13.2057</v>
      </c>
      <c r="E21" s="337">
        <f t="shared" si="5"/>
        <v>16.1403</v>
      </c>
      <c r="F21" s="38">
        <f t="shared" si="6"/>
        <v>14.675000000000001</v>
      </c>
      <c r="G21" s="396">
        <v>743.38</v>
      </c>
      <c r="H21" s="397">
        <f t="shared" si="0"/>
        <v>0.10909101500000001</v>
      </c>
      <c r="I21" s="186"/>
      <c r="J21" s="56">
        <f t="shared" si="10"/>
        <v>0.1085</v>
      </c>
      <c r="K21" s="315">
        <f t="shared" si="11"/>
        <v>0.10580000000000001</v>
      </c>
      <c r="L21" s="41" t="str">
        <f t="shared" si="7"/>
        <v/>
      </c>
      <c r="M21" s="345"/>
      <c r="N21" s="55">
        <f t="shared" si="2"/>
        <v>0.1096</v>
      </c>
      <c r="O21" s="37">
        <f t="shared" si="12"/>
        <v>0.1124</v>
      </c>
      <c r="P21" s="41" t="str">
        <f t="shared" si="3"/>
        <v/>
      </c>
      <c r="Q21" s="346"/>
      <c r="R21" s="54"/>
      <c r="S21" s="38"/>
      <c r="T21" s="116" t="s">
        <v>42</v>
      </c>
      <c r="U21" s="186"/>
      <c r="V21" s="222" t="s">
        <v>31</v>
      </c>
      <c r="W21" s="56">
        <f t="shared" si="8"/>
        <v>0.1085</v>
      </c>
      <c r="X21" s="47">
        <f t="shared" si="9"/>
        <v>0.1096</v>
      </c>
      <c r="Y21" s="1"/>
      <c r="Z21" s="1"/>
      <c r="AA21" s="1"/>
      <c r="AB21" s="1"/>
    </row>
    <row r="22" spans="1:28" x14ac:dyDescent="0.25">
      <c r="A22" s="408">
        <v>42870.25</v>
      </c>
      <c r="B22" s="452">
        <v>14.621</v>
      </c>
      <c r="C22" s="452">
        <v>15</v>
      </c>
      <c r="D22" s="336">
        <f t="shared" si="4"/>
        <v>13.158900000000001</v>
      </c>
      <c r="E22" s="336">
        <f t="shared" si="5"/>
        <v>16.083100000000002</v>
      </c>
      <c r="F22" s="89">
        <f t="shared" si="6"/>
        <v>15</v>
      </c>
      <c r="G22" s="370">
        <v>743.39</v>
      </c>
      <c r="H22" s="398">
        <f t="shared" si="0"/>
        <v>0.11150850000000001</v>
      </c>
      <c r="I22" s="186"/>
      <c r="J22" s="94">
        <f t="shared" si="10"/>
        <v>0.111</v>
      </c>
      <c r="K22" s="316">
        <f t="shared" si="11"/>
        <v>0.1082</v>
      </c>
      <c r="L22" s="97" t="str">
        <f t="shared" si="7"/>
        <v/>
      </c>
      <c r="M22" s="345"/>
      <c r="N22" s="98">
        <f t="shared" si="2"/>
        <v>0.11210000000000001</v>
      </c>
      <c r="O22" s="95">
        <f t="shared" si="12"/>
        <v>0.1149</v>
      </c>
      <c r="P22" s="97" t="str">
        <f t="shared" si="3"/>
        <v/>
      </c>
      <c r="Q22" s="186"/>
      <c r="R22" s="101"/>
      <c r="S22" s="89"/>
      <c r="T22" s="115" t="s">
        <v>42</v>
      </c>
      <c r="U22" s="186"/>
      <c r="V22" s="370"/>
      <c r="W22" s="94">
        <f t="shared" si="8"/>
        <v>0.111</v>
      </c>
      <c r="X22" s="91">
        <f t="shared" si="9"/>
        <v>0.11210000000000001</v>
      </c>
      <c r="Y22" s="1"/>
      <c r="Z22" s="1"/>
      <c r="AA22" s="1"/>
      <c r="AB22" s="1"/>
    </row>
    <row r="23" spans="1:28" x14ac:dyDescent="0.25">
      <c r="A23" s="461">
        <v>42871.25</v>
      </c>
      <c r="B23" s="368">
        <v>14.853999999999999</v>
      </c>
      <c r="C23" s="368">
        <v>14.775</v>
      </c>
      <c r="D23" s="337">
        <f t="shared" si="4"/>
        <v>13.368599999999999</v>
      </c>
      <c r="E23" s="337">
        <f t="shared" si="5"/>
        <v>16.339399999999998</v>
      </c>
      <c r="F23" s="38">
        <f t="shared" si="6"/>
        <v>14.775</v>
      </c>
      <c r="G23" s="396">
        <v>743.43</v>
      </c>
      <c r="H23" s="397">
        <f t="shared" si="0"/>
        <v>0.10984178249999998</v>
      </c>
      <c r="I23" s="186"/>
      <c r="J23" s="56">
        <f t="shared" si="10"/>
        <v>0.10929999999999999</v>
      </c>
      <c r="K23" s="315">
        <f t="shared" si="11"/>
        <v>0.1065</v>
      </c>
      <c r="L23" s="41" t="str">
        <f t="shared" si="7"/>
        <v/>
      </c>
      <c r="M23" s="345"/>
      <c r="N23" s="55">
        <f t="shared" si="2"/>
        <v>0.1104</v>
      </c>
      <c r="O23" s="37">
        <f t="shared" si="12"/>
        <v>0.11310000000000001</v>
      </c>
      <c r="P23" s="41" t="str">
        <f t="shared" si="3"/>
        <v/>
      </c>
      <c r="Q23" s="346"/>
      <c r="R23" s="54"/>
      <c r="S23" s="38"/>
      <c r="T23" s="116" t="s">
        <v>42</v>
      </c>
      <c r="U23" s="186"/>
      <c r="V23" s="222" t="s">
        <v>31</v>
      </c>
      <c r="W23" s="56">
        <f t="shared" si="8"/>
        <v>0.10929999999999999</v>
      </c>
      <c r="X23" s="47">
        <f t="shared" si="9"/>
        <v>0.1104</v>
      </c>
      <c r="Y23" s="1"/>
      <c r="Z23" s="1"/>
      <c r="AA23" s="1"/>
      <c r="AB23" s="1"/>
    </row>
    <row r="24" spans="1:28" x14ac:dyDescent="0.25">
      <c r="A24" s="408">
        <v>42872.25</v>
      </c>
      <c r="B24" s="452">
        <v>14.702</v>
      </c>
      <c r="C24" s="452">
        <v>15.324999999999999</v>
      </c>
      <c r="D24" s="336">
        <f t="shared" si="4"/>
        <v>13.2318</v>
      </c>
      <c r="E24" s="336">
        <f t="shared" si="5"/>
        <v>16.1722</v>
      </c>
      <c r="F24" s="89">
        <f t="shared" si="6"/>
        <v>15.324999999999999</v>
      </c>
      <c r="G24" s="370">
        <v>743.43</v>
      </c>
      <c r="H24" s="398">
        <f t="shared" si="0"/>
        <v>0.1139306475</v>
      </c>
      <c r="I24" s="186"/>
      <c r="J24" s="94">
        <f t="shared" si="10"/>
        <v>0.1134</v>
      </c>
      <c r="K24" s="316">
        <f t="shared" si="11"/>
        <v>0.1105</v>
      </c>
      <c r="L24" s="97" t="str">
        <f t="shared" si="7"/>
        <v/>
      </c>
      <c r="M24" s="345"/>
      <c r="N24" s="98">
        <f t="shared" si="2"/>
        <v>0.1145</v>
      </c>
      <c r="O24" s="95">
        <f t="shared" si="12"/>
        <v>0.1174</v>
      </c>
      <c r="P24" s="97" t="str">
        <f t="shared" si="3"/>
        <v/>
      </c>
      <c r="Q24" s="186"/>
      <c r="R24" s="101"/>
      <c r="S24" s="89"/>
      <c r="T24" s="115" t="s">
        <v>42</v>
      </c>
      <c r="U24" s="186"/>
      <c r="V24" s="370"/>
      <c r="W24" s="94">
        <f t="shared" si="8"/>
        <v>0.1134</v>
      </c>
      <c r="X24" s="91">
        <f t="shared" si="9"/>
        <v>0.1145</v>
      </c>
      <c r="Y24" s="1"/>
      <c r="Z24" s="1"/>
      <c r="AA24" s="1"/>
      <c r="AB24" s="1"/>
    </row>
    <row r="25" spans="1:28" ht="18" customHeight="1" x14ac:dyDescent="0.25">
      <c r="A25" s="461">
        <v>42873.25</v>
      </c>
      <c r="B25" s="368">
        <v>14.819000000000001</v>
      </c>
      <c r="C25" s="368">
        <v>15.3</v>
      </c>
      <c r="D25" s="337">
        <f t="shared" si="4"/>
        <v>13.337100000000001</v>
      </c>
      <c r="E25" s="337">
        <f t="shared" si="5"/>
        <v>16.300900000000002</v>
      </c>
      <c r="F25" s="38">
        <f t="shared" si="6"/>
        <v>15.3</v>
      </c>
      <c r="G25" s="396">
        <v>743.43</v>
      </c>
      <c r="H25" s="397">
        <f t="shared" si="0"/>
        <v>0.11374479</v>
      </c>
      <c r="I25" s="186"/>
      <c r="J25" s="56">
        <f t="shared" si="10"/>
        <v>0.1132</v>
      </c>
      <c r="K25" s="315">
        <f t="shared" si="11"/>
        <v>0.1103</v>
      </c>
      <c r="L25" s="41" t="str">
        <f t="shared" si="7"/>
        <v/>
      </c>
      <c r="M25" s="345"/>
      <c r="N25" s="55">
        <f t="shared" si="2"/>
        <v>0.1143</v>
      </c>
      <c r="O25" s="37">
        <f t="shared" si="12"/>
        <v>0.1172</v>
      </c>
      <c r="P25" s="41" t="str">
        <f t="shared" si="3"/>
        <v/>
      </c>
      <c r="Q25" s="346"/>
      <c r="R25" s="54"/>
      <c r="S25" s="225"/>
      <c r="T25" s="226" t="s">
        <v>42</v>
      </c>
      <c r="U25" s="376"/>
      <c r="V25" s="222"/>
      <c r="W25" s="56">
        <f t="shared" si="8"/>
        <v>0.1132</v>
      </c>
      <c r="X25" s="47">
        <f t="shared" si="9"/>
        <v>0.1143</v>
      </c>
      <c r="Y25" s="1"/>
      <c r="Z25" s="1"/>
      <c r="AA25" s="1"/>
      <c r="AB25" s="1"/>
    </row>
    <row r="26" spans="1:28" x14ac:dyDescent="0.25">
      <c r="A26" s="408">
        <v>42874.25</v>
      </c>
      <c r="B26" s="452">
        <v>14.925000000000001</v>
      </c>
      <c r="C26" s="452">
        <v>14.663</v>
      </c>
      <c r="D26" s="336">
        <f t="shared" si="4"/>
        <v>13.432500000000001</v>
      </c>
      <c r="E26" s="336">
        <f t="shared" si="5"/>
        <v>16.4175</v>
      </c>
      <c r="F26" s="89">
        <f t="shared" si="6"/>
        <v>14.663</v>
      </c>
      <c r="G26" s="370">
        <v>743.43</v>
      </c>
      <c r="H26" s="398">
        <f t="shared" si="0"/>
        <v>0.1090091409</v>
      </c>
      <c r="I26" s="186"/>
      <c r="J26" s="94">
        <f t="shared" si="10"/>
        <v>0.1085</v>
      </c>
      <c r="K26" s="316">
        <f t="shared" si="11"/>
        <v>0.1057</v>
      </c>
      <c r="L26" s="97" t="str">
        <f t="shared" si="7"/>
        <v/>
      </c>
      <c r="M26" s="345"/>
      <c r="N26" s="98">
        <f t="shared" si="2"/>
        <v>0.1096</v>
      </c>
      <c r="O26" s="95">
        <f t="shared" si="12"/>
        <v>0.1123</v>
      </c>
      <c r="P26" s="97" t="str">
        <f t="shared" si="3"/>
        <v/>
      </c>
      <c r="Q26" s="186"/>
      <c r="R26" s="101"/>
      <c r="S26" s="89"/>
      <c r="T26" s="115" t="s">
        <v>42</v>
      </c>
      <c r="U26" s="186"/>
      <c r="V26" s="370"/>
      <c r="W26" s="94">
        <f t="shared" si="8"/>
        <v>0.1085</v>
      </c>
      <c r="X26" s="91">
        <f t="shared" si="9"/>
        <v>0.1096</v>
      </c>
      <c r="Y26" s="1"/>
      <c r="Z26" s="1"/>
      <c r="AA26" s="1"/>
      <c r="AB26" s="1"/>
    </row>
    <row r="27" spans="1:28" x14ac:dyDescent="0.25">
      <c r="A27" s="461">
        <v>42875.25</v>
      </c>
      <c r="B27" s="368">
        <v>14.787000000000001</v>
      </c>
      <c r="C27" s="368">
        <v>15</v>
      </c>
      <c r="D27" s="337">
        <f t="shared" si="4"/>
        <v>13.308300000000001</v>
      </c>
      <c r="E27" s="337">
        <f t="shared" si="5"/>
        <v>16.265700000000002</v>
      </c>
      <c r="F27" s="38">
        <f t="shared" si="6"/>
        <v>15</v>
      </c>
      <c r="G27" s="396">
        <v>743.46</v>
      </c>
      <c r="H27" s="397">
        <f t="shared" si="0"/>
        <v>0.11151900000000002</v>
      </c>
      <c r="I27" s="186"/>
      <c r="J27" s="56">
        <f t="shared" si="10"/>
        <v>0.111</v>
      </c>
      <c r="K27" s="315">
        <f t="shared" si="11"/>
        <v>0.1082</v>
      </c>
      <c r="L27" s="41" t="str">
        <f t="shared" si="7"/>
        <v/>
      </c>
      <c r="M27" s="345"/>
      <c r="N27" s="55">
        <f t="shared" si="2"/>
        <v>0.11210000000000001</v>
      </c>
      <c r="O27" s="37">
        <f t="shared" si="12"/>
        <v>0.1149</v>
      </c>
      <c r="P27" s="41" t="str">
        <f t="shared" si="3"/>
        <v/>
      </c>
      <c r="Q27" s="346"/>
      <c r="R27" s="54"/>
      <c r="S27" s="38"/>
      <c r="T27" s="116" t="s">
        <v>42</v>
      </c>
      <c r="U27" s="186"/>
      <c r="V27" s="222"/>
      <c r="W27" s="56">
        <f t="shared" si="8"/>
        <v>0.111</v>
      </c>
      <c r="X27" s="47">
        <f t="shared" si="9"/>
        <v>0.11210000000000001</v>
      </c>
      <c r="Y27" s="1"/>
      <c r="Z27" s="1"/>
      <c r="AA27" s="1"/>
      <c r="AB27" s="1"/>
    </row>
    <row r="28" spans="1:28" x14ac:dyDescent="0.25">
      <c r="A28" s="408">
        <v>42876.25</v>
      </c>
      <c r="B28" s="452">
        <v>14.787000000000001</v>
      </c>
      <c r="C28" s="452">
        <v>14.563000000000001</v>
      </c>
      <c r="D28" s="336">
        <f t="shared" si="4"/>
        <v>13.308300000000001</v>
      </c>
      <c r="E28" s="336">
        <f t="shared" si="5"/>
        <v>16.265700000000002</v>
      </c>
      <c r="F28" s="89">
        <f>IF(C28&lt;D28,D28,IF(C28&gt;E28,E28,C28))</f>
        <v>14.563000000000001</v>
      </c>
      <c r="G28" s="370">
        <v>743.53</v>
      </c>
      <c r="H28" s="398">
        <f t="shared" si="0"/>
        <v>0.10828027389999999</v>
      </c>
      <c r="I28" s="186"/>
      <c r="J28" s="94">
        <f t="shared" si="10"/>
        <v>0.1077</v>
      </c>
      <c r="K28" s="316">
        <f t="shared" si="11"/>
        <v>0.105</v>
      </c>
      <c r="L28" s="97" t="str">
        <f t="shared" si="7"/>
        <v/>
      </c>
      <c r="M28" s="345"/>
      <c r="N28" s="98">
        <f t="shared" si="2"/>
        <v>0.10879999999999999</v>
      </c>
      <c r="O28" s="95">
        <f t="shared" si="12"/>
        <v>0.1115</v>
      </c>
      <c r="P28" s="97" t="str">
        <f t="shared" si="3"/>
        <v/>
      </c>
      <c r="Q28" s="186"/>
      <c r="R28" s="101"/>
      <c r="S28" s="89"/>
      <c r="T28" s="115" t="s">
        <v>42</v>
      </c>
      <c r="U28" s="186"/>
      <c r="V28" s="370"/>
      <c r="W28" s="94">
        <f t="shared" si="8"/>
        <v>0.1077</v>
      </c>
      <c r="X28" s="91">
        <f t="shared" si="9"/>
        <v>0.10879999999999999</v>
      </c>
      <c r="Y28" s="1"/>
      <c r="Z28" s="1"/>
      <c r="AA28" s="1"/>
      <c r="AB28" s="1"/>
    </row>
    <row r="29" spans="1:28" x14ac:dyDescent="0.25">
      <c r="A29" s="461">
        <v>42877.25</v>
      </c>
      <c r="B29" s="368">
        <v>14.784000000000001</v>
      </c>
      <c r="C29" s="368">
        <v>14.718</v>
      </c>
      <c r="D29" s="337">
        <f t="shared" si="4"/>
        <v>13.3056</v>
      </c>
      <c r="E29" s="337">
        <f t="shared" si="5"/>
        <v>16.2624</v>
      </c>
      <c r="F29" s="38">
        <f t="shared" si="6"/>
        <v>14.718</v>
      </c>
      <c r="G29" s="396">
        <v>743.72</v>
      </c>
      <c r="H29" s="397">
        <f t="shared" si="0"/>
        <v>0.10946070960000001</v>
      </c>
      <c r="I29" s="186"/>
      <c r="J29" s="56">
        <f t="shared" si="10"/>
        <v>0.1089</v>
      </c>
      <c r="K29" s="315">
        <f t="shared" si="11"/>
        <v>0.1062</v>
      </c>
      <c r="L29" s="41" t="str">
        <f t="shared" si="7"/>
        <v/>
      </c>
      <c r="M29" s="345"/>
      <c r="N29" s="55">
        <f t="shared" si="2"/>
        <v>0.11</v>
      </c>
      <c r="O29" s="37">
        <f t="shared" si="12"/>
        <v>0.11269999999999999</v>
      </c>
      <c r="P29" s="41" t="str">
        <f t="shared" si="3"/>
        <v/>
      </c>
      <c r="Q29" s="346"/>
      <c r="R29" s="54"/>
      <c r="S29" s="38"/>
      <c r="T29" s="116" t="s">
        <v>42</v>
      </c>
      <c r="U29" s="186"/>
      <c r="V29" s="222"/>
      <c r="W29" s="56">
        <f t="shared" si="8"/>
        <v>0.1089</v>
      </c>
      <c r="X29" s="47">
        <f t="shared" si="9"/>
        <v>0.11</v>
      </c>
      <c r="Y29" s="1"/>
      <c r="Z29" s="1"/>
      <c r="AA29" s="1"/>
      <c r="AB29" s="1"/>
    </row>
    <row r="30" spans="1:28" x14ac:dyDescent="0.25">
      <c r="A30" s="408">
        <v>42878.25</v>
      </c>
      <c r="B30" s="452">
        <v>14.6</v>
      </c>
      <c r="C30" s="452">
        <v>14.275</v>
      </c>
      <c r="D30" s="336">
        <f t="shared" si="4"/>
        <v>13.14</v>
      </c>
      <c r="E30" s="336">
        <f t="shared" si="5"/>
        <v>16.059999999999999</v>
      </c>
      <c r="F30" s="89">
        <f t="shared" si="6"/>
        <v>14.275</v>
      </c>
      <c r="G30" s="370">
        <v>743.56</v>
      </c>
      <c r="H30" s="398">
        <f t="shared" si="0"/>
        <v>0.10614319</v>
      </c>
      <c r="I30" s="186"/>
      <c r="J30" s="94">
        <f t="shared" si="10"/>
        <v>0.1056</v>
      </c>
      <c r="K30" s="316">
        <f t="shared" si="11"/>
        <v>0.10299999999999999</v>
      </c>
      <c r="L30" s="97" t="str">
        <f t="shared" si="7"/>
        <v/>
      </c>
      <c r="M30" s="345"/>
      <c r="N30" s="98">
        <f t="shared" si="2"/>
        <v>0.1067</v>
      </c>
      <c r="O30" s="95">
        <f t="shared" si="12"/>
        <v>0.10929999999999999</v>
      </c>
      <c r="P30" s="97" t="str">
        <f t="shared" si="3"/>
        <v/>
      </c>
      <c r="Q30" s="186"/>
      <c r="R30" s="101"/>
      <c r="S30" s="89"/>
      <c r="T30" s="115" t="s">
        <v>42</v>
      </c>
      <c r="U30" s="186"/>
      <c r="V30" s="370"/>
      <c r="W30" s="94">
        <f t="shared" si="8"/>
        <v>0.1056</v>
      </c>
      <c r="X30" s="91">
        <f t="shared" si="9"/>
        <v>0.1067</v>
      </c>
      <c r="Y30" s="1"/>
      <c r="Z30" s="1"/>
      <c r="AA30" s="1"/>
      <c r="AB30" s="1"/>
    </row>
    <row r="31" spans="1:28" x14ac:dyDescent="0.25">
      <c r="A31" s="461">
        <v>42879.25</v>
      </c>
      <c r="B31" s="368">
        <v>14.847</v>
      </c>
      <c r="C31" s="368">
        <v>14.4</v>
      </c>
      <c r="D31" s="337">
        <f t="shared" si="4"/>
        <v>13.362299999999999</v>
      </c>
      <c r="E31" s="337">
        <f t="shared" si="5"/>
        <v>16.331699999999998</v>
      </c>
      <c r="F31" s="38">
        <f t="shared" si="6"/>
        <v>14.4</v>
      </c>
      <c r="G31" s="396">
        <v>743.78</v>
      </c>
      <c r="H31" s="397">
        <f t="shared" si="0"/>
        <v>0.10710432</v>
      </c>
      <c r="I31" s="186"/>
      <c r="J31" s="56">
        <f t="shared" si="10"/>
        <v>0.1066</v>
      </c>
      <c r="K31" s="315">
        <f t="shared" si="11"/>
        <v>0.10390000000000001</v>
      </c>
      <c r="L31" s="41" t="str">
        <f t="shared" si="7"/>
        <v/>
      </c>
      <c r="M31" s="345"/>
      <c r="N31" s="55">
        <f t="shared" si="2"/>
        <v>0.1076</v>
      </c>
      <c r="O31" s="37">
        <f t="shared" si="12"/>
        <v>0.1103</v>
      </c>
      <c r="P31" s="41" t="str">
        <f t="shared" si="3"/>
        <v/>
      </c>
      <c r="Q31" s="346"/>
      <c r="R31" s="54"/>
      <c r="S31" s="38"/>
      <c r="T31" s="116" t="s">
        <v>42</v>
      </c>
      <c r="U31" s="186"/>
      <c r="V31" s="222"/>
      <c r="W31" s="56">
        <f t="shared" si="8"/>
        <v>0.1066</v>
      </c>
      <c r="X31" s="47">
        <f t="shared" si="9"/>
        <v>0.1076</v>
      </c>
      <c r="Y31" s="1"/>
      <c r="Z31" s="1"/>
      <c r="AA31" s="1"/>
      <c r="AB31" s="1"/>
    </row>
    <row r="32" spans="1:28" x14ac:dyDescent="0.25">
      <c r="A32" s="408">
        <v>42880.25</v>
      </c>
      <c r="B32" s="452">
        <v>14.739000000000001</v>
      </c>
      <c r="C32" s="452">
        <v>14.625</v>
      </c>
      <c r="D32" s="336">
        <f t="shared" si="4"/>
        <v>13.2651</v>
      </c>
      <c r="E32" s="336">
        <f t="shared" si="5"/>
        <v>16.212900000000001</v>
      </c>
      <c r="F32" s="89">
        <f t="shared" si="6"/>
        <v>14.625</v>
      </c>
      <c r="G32" s="370">
        <v>743.78</v>
      </c>
      <c r="H32" s="398">
        <f t="shared" si="0"/>
        <v>0.10877782499999999</v>
      </c>
      <c r="I32" s="186"/>
      <c r="J32" s="94">
        <f t="shared" si="10"/>
        <v>0.1082</v>
      </c>
      <c r="K32" s="316">
        <f t="shared" si="11"/>
        <v>0.1055</v>
      </c>
      <c r="L32" s="97" t="str">
        <f t="shared" si="7"/>
        <v/>
      </c>
      <c r="M32" s="345"/>
      <c r="N32" s="98">
        <f t="shared" si="2"/>
        <v>0.10929999999999999</v>
      </c>
      <c r="O32" s="95">
        <f t="shared" si="12"/>
        <v>0.112</v>
      </c>
      <c r="P32" s="97" t="str">
        <f t="shared" si="3"/>
        <v/>
      </c>
      <c r="Q32" s="186"/>
      <c r="R32" s="101"/>
      <c r="S32" s="89"/>
      <c r="T32" s="115" t="s">
        <v>42</v>
      </c>
      <c r="U32" s="186"/>
      <c r="V32" s="370"/>
      <c r="W32" s="94">
        <f t="shared" si="8"/>
        <v>0.1082</v>
      </c>
      <c r="X32" s="91">
        <f t="shared" si="9"/>
        <v>0.10929999999999999</v>
      </c>
      <c r="Y32" s="1"/>
      <c r="Z32" s="1"/>
      <c r="AA32" s="1"/>
      <c r="AB32" s="1"/>
    </row>
    <row r="33" spans="1:28" x14ac:dyDescent="0.25">
      <c r="A33" s="461">
        <v>42881.25</v>
      </c>
      <c r="B33" s="368">
        <v>14.407999999999999</v>
      </c>
      <c r="C33" s="368">
        <v>14.25</v>
      </c>
      <c r="D33" s="337">
        <f t="shared" si="4"/>
        <v>12.9672</v>
      </c>
      <c r="E33" s="337">
        <f t="shared" si="5"/>
        <v>15.848799999999999</v>
      </c>
      <c r="F33" s="38">
        <f t="shared" si="6"/>
        <v>14.25</v>
      </c>
      <c r="G33" s="396">
        <v>743.78</v>
      </c>
      <c r="H33" s="397">
        <f t="shared" si="0"/>
        <v>0.10598865</v>
      </c>
      <c r="I33" s="186"/>
      <c r="J33" s="56">
        <f t="shared" si="10"/>
        <v>0.1055</v>
      </c>
      <c r="K33" s="315">
        <f t="shared" si="11"/>
        <v>0.1028</v>
      </c>
      <c r="L33" s="41" t="str">
        <f t="shared" si="7"/>
        <v/>
      </c>
      <c r="M33" s="345"/>
      <c r="N33" s="55">
        <f t="shared" si="2"/>
        <v>0.1065</v>
      </c>
      <c r="O33" s="37">
        <f t="shared" si="12"/>
        <v>0.10920000000000001</v>
      </c>
      <c r="P33" s="41" t="str">
        <f t="shared" si="3"/>
        <v/>
      </c>
      <c r="Q33" s="186"/>
      <c r="R33" s="54"/>
      <c r="S33" s="38"/>
      <c r="T33" s="116" t="s">
        <v>42</v>
      </c>
      <c r="U33" s="186"/>
      <c r="V33" s="222"/>
      <c r="W33" s="56">
        <f t="shared" si="8"/>
        <v>0.1055</v>
      </c>
      <c r="X33" s="47">
        <f t="shared" si="9"/>
        <v>0.1065</v>
      </c>
      <c r="Y33" s="1"/>
      <c r="Z33" s="1"/>
      <c r="AA33" s="1"/>
      <c r="AB33" s="1"/>
    </row>
    <row r="34" spans="1:28" x14ac:dyDescent="0.25">
      <c r="A34" s="408">
        <v>42882.25</v>
      </c>
      <c r="B34" s="452">
        <v>14.308</v>
      </c>
      <c r="C34" s="452">
        <v>14.525</v>
      </c>
      <c r="D34" s="336">
        <f t="shared" si="4"/>
        <v>12.8772</v>
      </c>
      <c r="E34" s="336">
        <f t="shared" si="5"/>
        <v>15.738799999999999</v>
      </c>
      <c r="F34" s="390">
        <f t="shared" si="6"/>
        <v>14.525</v>
      </c>
      <c r="G34" s="453">
        <v>743.78</v>
      </c>
      <c r="H34" s="398">
        <f t="shared" si="0"/>
        <v>0.10803404500000001</v>
      </c>
      <c r="I34" s="186"/>
      <c r="J34" s="94">
        <f t="shared" si="10"/>
        <v>0.1075</v>
      </c>
      <c r="K34" s="316">
        <f t="shared" si="11"/>
        <v>0.1048</v>
      </c>
      <c r="L34" s="97" t="str">
        <f t="shared" si="7"/>
        <v/>
      </c>
      <c r="M34" s="345"/>
      <c r="N34" s="98">
        <f t="shared" si="2"/>
        <v>0.1086</v>
      </c>
      <c r="O34" s="95">
        <f t="shared" si="12"/>
        <v>0.1113</v>
      </c>
      <c r="P34" s="97" t="str">
        <f t="shared" si="3"/>
        <v/>
      </c>
      <c r="Q34" s="186"/>
      <c r="R34" s="101"/>
      <c r="S34" s="89"/>
      <c r="T34" s="115" t="s">
        <v>42</v>
      </c>
      <c r="U34" s="186"/>
      <c r="V34" s="370"/>
      <c r="W34" s="94">
        <f t="shared" si="8"/>
        <v>0.1075</v>
      </c>
      <c r="X34" s="91">
        <f t="shared" si="9"/>
        <v>0.1086</v>
      </c>
      <c r="Y34" s="1"/>
      <c r="Z34" s="1"/>
      <c r="AA34" s="1"/>
      <c r="AB34" s="1"/>
    </row>
    <row r="35" spans="1:28" x14ac:dyDescent="0.25">
      <c r="A35" s="461">
        <v>42883.25</v>
      </c>
      <c r="B35" s="368">
        <v>14.308</v>
      </c>
      <c r="C35" s="368">
        <v>14.6</v>
      </c>
      <c r="D35" s="359">
        <f t="shared" si="4"/>
        <v>12.8772</v>
      </c>
      <c r="E35" s="359">
        <f t="shared" si="5"/>
        <v>15.738799999999999</v>
      </c>
      <c r="F35" s="38">
        <f t="shared" si="6"/>
        <v>14.6</v>
      </c>
      <c r="G35" s="396">
        <v>743.78</v>
      </c>
      <c r="H35" s="399">
        <f t="shared" si="0"/>
        <v>0.10859188</v>
      </c>
      <c r="I35" s="186"/>
      <c r="J35" s="362">
        <f t="shared" si="10"/>
        <v>0.108</v>
      </c>
      <c r="K35" s="363">
        <f t="shared" si="11"/>
        <v>0.1053</v>
      </c>
      <c r="L35" s="364" t="str">
        <f t="shared" si="7"/>
        <v/>
      </c>
      <c r="M35" s="345"/>
      <c r="N35" s="365">
        <f t="shared" si="2"/>
        <v>0.1091</v>
      </c>
      <c r="O35" s="345">
        <f t="shared" si="12"/>
        <v>0.1118</v>
      </c>
      <c r="P35" s="364"/>
      <c r="Q35" s="186"/>
      <c r="R35" s="366"/>
      <c r="S35" s="360"/>
      <c r="T35" s="367" t="s">
        <v>42</v>
      </c>
      <c r="U35" s="186"/>
      <c r="V35" s="222"/>
      <c r="W35" s="56">
        <f t="shared" si="8"/>
        <v>0.108</v>
      </c>
      <c r="X35" s="47">
        <f t="shared" si="9"/>
        <v>0.1091</v>
      </c>
      <c r="Y35" s="1"/>
      <c r="Z35" s="1"/>
      <c r="AA35" s="1"/>
      <c r="AB35" s="1"/>
    </row>
    <row r="36" spans="1:28" x14ac:dyDescent="0.25">
      <c r="A36" s="408">
        <v>42884.25</v>
      </c>
      <c r="B36" s="452">
        <v>14.308</v>
      </c>
      <c r="C36" s="452">
        <v>15.326000000000001</v>
      </c>
      <c r="D36" s="389">
        <f t="shared" si="4"/>
        <v>12.8772</v>
      </c>
      <c r="E36" s="336">
        <f t="shared" si="5"/>
        <v>15.738799999999999</v>
      </c>
      <c r="F36" s="390">
        <f t="shared" si="6"/>
        <v>15.326000000000001</v>
      </c>
      <c r="G36" s="453">
        <v>743.78</v>
      </c>
      <c r="H36" s="398">
        <f>(F36*G36)/100000</f>
        <v>0.1139917228</v>
      </c>
      <c r="I36" s="186"/>
      <c r="J36" s="94">
        <f t="shared" si="10"/>
        <v>0.1134</v>
      </c>
      <c r="K36" s="316">
        <f t="shared" si="11"/>
        <v>0.1106</v>
      </c>
      <c r="L36" s="97" t="str">
        <f t="shared" si="7"/>
        <v/>
      </c>
      <c r="M36" s="345"/>
      <c r="N36" s="98">
        <f t="shared" si="2"/>
        <v>0.11459999999999999</v>
      </c>
      <c r="O36" s="95">
        <f t="shared" si="12"/>
        <v>0.1174</v>
      </c>
      <c r="P36" s="97"/>
      <c r="Q36" s="186"/>
      <c r="R36" s="101"/>
      <c r="S36" s="89">
        <v>15.475</v>
      </c>
      <c r="T36" s="115" t="s">
        <v>42</v>
      </c>
      <c r="U36" s="186"/>
      <c r="V36" s="370"/>
      <c r="W36" s="94">
        <f t="shared" si="8"/>
        <v>0.1134</v>
      </c>
      <c r="X36" s="91">
        <f t="shared" si="9"/>
        <v>0.11459999999999999</v>
      </c>
      <c r="Y36" s="1"/>
      <c r="Z36" s="1"/>
      <c r="AA36" s="1"/>
      <c r="AB36" s="1"/>
    </row>
    <row r="37" spans="1:28" x14ac:dyDescent="0.25">
      <c r="A37" s="461">
        <v>42885.25</v>
      </c>
      <c r="B37" s="368">
        <v>14.42</v>
      </c>
      <c r="C37" s="368">
        <v>14.6</v>
      </c>
      <c r="D37" s="359">
        <f t="shared" si="4"/>
        <v>12.978</v>
      </c>
      <c r="E37" s="359">
        <f t="shared" si="5"/>
        <v>15.862</v>
      </c>
      <c r="F37" s="38">
        <f t="shared" si="6"/>
        <v>14.6</v>
      </c>
      <c r="G37" s="396">
        <v>743.78</v>
      </c>
      <c r="H37" s="399">
        <f t="shared" ref="H37:H38" si="13">(F37*G37)/100000</f>
        <v>0.10859188</v>
      </c>
      <c r="I37" s="186"/>
      <c r="J37" s="362">
        <f t="shared" si="10"/>
        <v>0.108</v>
      </c>
      <c r="K37" s="363">
        <f t="shared" si="11"/>
        <v>0.1053</v>
      </c>
      <c r="L37" s="364"/>
      <c r="M37" s="345"/>
      <c r="N37" s="365">
        <f t="shared" si="2"/>
        <v>0.1091</v>
      </c>
      <c r="O37" s="345">
        <f t="shared" si="12"/>
        <v>0.1118</v>
      </c>
      <c r="P37" s="364"/>
      <c r="Q37" s="186"/>
      <c r="R37" s="366"/>
      <c r="S37" s="360"/>
      <c r="T37" s="367" t="s">
        <v>42</v>
      </c>
      <c r="U37" s="186"/>
      <c r="V37" s="222"/>
      <c r="W37" s="56">
        <f t="shared" si="8"/>
        <v>0.108</v>
      </c>
      <c r="X37" s="47">
        <f t="shared" si="9"/>
        <v>0.1091</v>
      </c>
      <c r="Y37" s="1"/>
      <c r="Z37" s="1"/>
      <c r="AA37" s="1"/>
      <c r="AB37" s="1"/>
    </row>
    <row r="38" spans="1:28" ht="17.25" customHeight="1" thickBot="1" x14ac:dyDescent="0.3">
      <c r="A38" s="454">
        <v>42886.25</v>
      </c>
      <c r="B38" s="455">
        <v>14.922000000000001</v>
      </c>
      <c r="C38" s="455">
        <v>15.275</v>
      </c>
      <c r="D38" s="456">
        <f t="shared" si="4"/>
        <v>13.4298</v>
      </c>
      <c r="E38" s="456">
        <f t="shared" si="5"/>
        <v>16.414200000000001</v>
      </c>
      <c r="F38" s="457">
        <f t="shared" si="6"/>
        <v>15.275</v>
      </c>
      <c r="G38" s="458">
        <v>743.78</v>
      </c>
      <c r="H38" s="460">
        <f t="shared" si="13"/>
        <v>0.11361239499999999</v>
      </c>
      <c r="I38" s="35"/>
      <c r="J38" s="467">
        <f t="shared" si="10"/>
        <v>0.113</v>
      </c>
      <c r="K38" s="468">
        <f t="shared" si="11"/>
        <v>0.11020000000000001</v>
      </c>
      <c r="L38" s="469"/>
      <c r="M38" s="38"/>
      <c r="N38" s="472">
        <f t="shared" si="2"/>
        <v>0.1142</v>
      </c>
      <c r="O38" s="473">
        <f t="shared" si="12"/>
        <v>0.11700000000000001</v>
      </c>
      <c r="P38" s="469"/>
      <c r="Q38" s="222"/>
      <c r="R38" s="476"/>
      <c r="S38" s="457"/>
      <c r="T38" s="477" t="s">
        <v>42</v>
      </c>
      <c r="U38" s="35"/>
      <c r="V38" s="1"/>
      <c r="W38" s="479">
        <f t="shared" si="8"/>
        <v>0.113</v>
      </c>
      <c r="X38" s="480">
        <f t="shared" si="9"/>
        <v>0.1142</v>
      </c>
      <c r="Y38" s="1"/>
      <c r="Z38" s="1"/>
      <c r="AA38" s="1"/>
      <c r="AB38" s="1"/>
    </row>
    <row r="39" spans="1:28" ht="15.75" thickBot="1" x14ac:dyDescent="0.3">
      <c r="A39" s="65" t="s">
        <v>47</v>
      </c>
      <c r="B39" s="368"/>
      <c r="H39" s="459">
        <f>ROUND(SUM(H9:H38)/31,4)</f>
        <v>0.1081</v>
      </c>
      <c r="Y39" s="1"/>
      <c r="Z39" s="1"/>
      <c r="AA39" s="1"/>
      <c r="AB39" s="1"/>
    </row>
  </sheetData>
  <mergeCells count="4">
    <mergeCell ref="J6:L6"/>
    <mergeCell ref="N6:P6"/>
    <mergeCell ref="R6:S6"/>
    <mergeCell ref="W6:X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50"/>
  <sheetViews>
    <sheetView topLeftCell="A8" zoomScale="90" zoomScaleNormal="90" workbookViewId="0">
      <selection activeCell="F36" sqref="F36"/>
    </sheetView>
  </sheetViews>
  <sheetFormatPr defaultRowHeight="15" x14ac:dyDescent="0.25"/>
  <cols>
    <col min="1" max="1" width="20.140625" customWidth="1"/>
    <col min="2" max="3" width="11" customWidth="1"/>
    <col min="4" max="5" width="11" hidden="1" customWidth="1"/>
    <col min="6" max="6" width="10.7109375" customWidth="1"/>
    <col min="7" max="7" width="12.28515625" customWidth="1"/>
    <col min="8" max="8" width="10.85546875" customWidth="1"/>
    <col min="9" max="9" width="9.140625" customWidth="1"/>
    <col min="10" max="10" width="12.42578125" customWidth="1"/>
    <col min="11" max="11" width="12.140625" customWidth="1"/>
    <col min="12" max="12" width="13.5703125" customWidth="1"/>
    <col min="13" max="13" width="9.140625" customWidth="1"/>
    <col min="14" max="14" width="12.5703125" customWidth="1"/>
    <col min="15" max="15" width="11.42578125" customWidth="1"/>
    <col min="16" max="16" width="12.42578125" customWidth="1"/>
    <col min="17" max="17" width="9.140625" customWidth="1"/>
    <col min="18" max="18" width="13.42578125" customWidth="1"/>
    <col min="19" max="19" width="14.28515625" customWidth="1"/>
    <col min="20" max="20" width="13.7109375" customWidth="1"/>
    <col min="21" max="21" width="9.140625" customWidth="1"/>
    <col min="22" max="22" width="6.42578125" hidden="1" customWidth="1"/>
    <col min="23" max="23" width="11.5703125" customWidth="1"/>
    <col min="24" max="24" width="12.5703125" customWidth="1"/>
  </cols>
  <sheetData>
    <row r="2" spans="1:55" ht="28.5" x14ac:dyDescent="0.45">
      <c r="A2" s="77" t="s">
        <v>72</v>
      </c>
      <c r="B2" s="78"/>
      <c r="C2" s="78"/>
      <c r="D2" s="78"/>
      <c r="E2" s="78"/>
      <c r="F2" s="78"/>
      <c r="G2" s="78"/>
      <c r="H2" s="79"/>
    </row>
    <row r="3" spans="1:55" ht="28.5" x14ac:dyDescent="0.45">
      <c r="A3" s="83" t="s">
        <v>73</v>
      </c>
      <c r="B3" s="78"/>
      <c r="C3" s="78"/>
      <c r="D3" s="78"/>
      <c r="E3" s="78"/>
      <c r="F3" s="78"/>
      <c r="G3" s="78"/>
      <c r="H3" s="79"/>
      <c r="I3">
        <v>17</v>
      </c>
    </row>
    <row r="5" spans="1:55" ht="15.75" thickBot="1" x14ac:dyDescent="0.3"/>
    <row r="6" spans="1:55" ht="60.75" customHeight="1" thickBot="1" x14ac:dyDescent="0.3">
      <c r="A6" s="33"/>
      <c r="B6" s="385" t="s">
        <v>1</v>
      </c>
      <c r="C6" s="386" t="s">
        <v>2</v>
      </c>
      <c r="D6" s="386"/>
      <c r="E6" s="386"/>
      <c r="F6" s="386" t="s">
        <v>6</v>
      </c>
      <c r="G6" s="386" t="s">
        <v>8</v>
      </c>
      <c r="H6" s="387" t="s">
        <v>6</v>
      </c>
      <c r="I6" s="43"/>
      <c r="J6" s="520" t="s">
        <v>20</v>
      </c>
      <c r="K6" s="521"/>
      <c r="L6" s="522"/>
      <c r="M6" s="45"/>
      <c r="N6" s="523" t="s">
        <v>27</v>
      </c>
      <c r="O6" s="524"/>
      <c r="P6" s="528"/>
      <c r="Q6" s="1"/>
      <c r="R6" s="523" t="s">
        <v>17</v>
      </c>
      <c r="S6" s="524"/>
      <c r="T6" s="388" t="s">
        <v>24</v>
      </c>
      <c r="U6" s="43"/>
      <c r="V6" s="1"/>
      <c r="W6" s="527" t="s">
        <v>35</v>
      </c>
      <c r="X6" s="526"/>
    </row>
    <row r="7" spans="1:55" ht="78" customHeight="1" thickBot="1" x14ac:dyDescent="0.3">
      <c r="A7" s="405" t="s">
        <v>12</v>
      </c>
      <c r="B7" s="391" t="s">
        <v>15</v>
      </c>
      <c r="C7" s="391" t="s">
        <v>3</v>
      </c>
      <c r="D7" s="391" t="s">
        <v>65</v>
      </c>
      <c r="E7" s="391" t="s">
        <v>66</v>
      </c>
      <c r="F7" s="392" t="s">
        <v>15</v>
      </c>
      <c r="G7" s="391" t="s">
        <v>4</v>
      </c>
      <c r="H7" s="393" t="s">
        <v>7</v>
      </c>
      <c r="I7" s="44"/>
      <c r="J7" s="103" t="s">
        <v>10</v>
      </c>
      <c r="K7" s="104" t="s">
        <v>16</v>
      </c>
      <c r="L7" s="106" t="s">
        <v>18</v>
      </c>
      <c r="M7" s="375"/>
      <c r="N7" s="110" t="s">
        <v>11</v>
      </c>
      <c r="O7" s="111" t="s">
        <v>41</v>
      </c>
      <c r="P7" s="112" t="s">
        <v>19</v>
      </c>
      <c r="Q7" s="185"/>
      <c r="R7" s="146" t="s">
        <v>22</v>
      </c>
      <c r="S7" s="126" t="s">
        <v>21</v>
      </c>
      <c r="T7" s="147" t="s">
        <v>23</v>
      </c>
      <c r="U7" s="43"/>
      <c r="V7" s="1"/>
      <c r="W7" s="150" t="s">
        <v>29</v>
      </c>
      <c r="X7" s="151" t="s">
        <v>30</v>
      </c>
    </row>
    <row r="8" spans="1:55" x14ac:dyDescent="0.25">
      <c r="A8" s="408">
        <v>42826.25</v>
      </c>
      <c r="B8" s="394">
        <v>15.185</v>
      </c>
      <c r="C8" s="394">
        <v>13.156000000000001</v>
      </c>
      <c r="D8" s="188">
        <f>B8-B8*0.1</f>
        <v>13.666500000000001</v>
      </c>
      <c r="E8" s="188">
        <f>B8+B8*0.1</f>
        <v>16.703500000000002</v>
      </c>
      <c r="F8" s="381">
        <f>IF(C8&lt;D8,D8,IF(C8&gt;E8,E8,C8))</f>
        <v>13.666500000000001</v>
      </c>
      <c r="G8" s="370">
        <v>743.33</v>
      </c>
      <c r="H8" s="395">
        <f t="shared" ref="H8:H35" si="0">(F8*G8)/100000</f>
        <v>0.10158719445</v>
      </c>
      <c r="I8" s="52"/>
      <c r="J8" s="409">
        <f>ROUND(ROUND(F8*0.995,3)*(G8/100000),4)</f>
        <v>0.1011</v>
      </c>
      <c r="K8" s="410">
        <f t="shared" ref="K8" si="1">ROUND(ROUND(F8*0.98,3)*(G8/100000),4)</f>
        <v>9.9599999999999994E-2</v>
      </c>
      <c r="L8" s="411">
        <f>IF(ISNUMBER(R8),ROUND(ROUND(R8,3)*(G8/100000),4),"")</f>
        <v>7.5399999999999995E-2</v>
      </c>
      <c r="M8" s="345"/>
      <c r="N8" s="422">
        <f t="shared" ref="N8:N37" si="2">ROUND(ROUND(F8*1.005,3)*(G8/100000),4)</f>
        <v>0.1021</v>
      </c>
      <c r="O8" s="423">
        <f>ROUND(ROUND(F8*1.03,3)*(G8/100000),4)</f>
        <v>0.1046</v>
      </c>
      <c r="P8" s="424">
        <f t="shared" ref="P8:P34" si="3">IF(ISNUMBER(S8),ROUND(ROUND(S8,3)*(G8/100000),4),"")</f>
        <v>0.1171</v>
      </c>
      <c r="Q8" s="186"/>
      <c r="R8" s="430">
        <v>10.15</v>
      </c>
      <c r="S8" s="431">
        <v>15.75</v>
      </c>
      <c r="T8" s="432" t="s">
        <v>42</v>
      </c>
      <c r="U8" s="52"/>
      <c r="V8" s="222"/>
      <c r="W8" s="409">
        <f>IF(T8="Green zone",MIN(J8,L8),IF(V8="Upper",MIN(K8,L8),IF(V8="Lower",MIN(J8,L8))))</f>
        <v>7.5399999999999995E-2</v>
      </c>
      <c r="X8" s="444">
        <f>IF(T8="Green zone",MAX(N8,P8),IF(V8="Upper",MAX(N8,P8),IF(V8="Lower",MAX(O8,P8))))</f>
        <v>0.1171</v>
      </c>
    </row>
    <row r="9" spans="1:55" x14ac:dyDescent="0.25">
      <c r="A9" s="406">
        <v>42827.25</v>
      </c>
      <c r="B9" s="372">
        <v>15.185</v>
      </c>
      <c r="C9" s="372">
        <v>15.275</v>
      </c>
      <c r="D9" s="203">
        <f t="shared" ref="D9:D34" si="4">B9-B9*0.1</f>
        <v>13.666500000000001</v>
      </c>
      <c r="E9" s="203">
        <f t="shared" ref="E9:E34" si="5">B9+B9*0.1</f>
        <v>16.703500000000002</v>
      </c>
      <c r="F9" s="38">
        <f t="shared" ref="F9:F34" si="6">IF(C9&lt;D9,D9,IF(C9&gt;E9,E9,C9))</f>
        <v>15.275</v>
      </c>
      <c r="G9" s="396">
        <v>743.36</v>
      </c>
      <c r="H9" s="397">
        <f>(F9*G9)/100000</f>
        <v>0.11354824000000001</v>
      </c>
      <c r="I9" s="186"/>
      <c r="J9" s="412">
        <f>ROUND(ROUND(F9*0.995,3)*(G9/100000),4)</f>
        <v>0.113</v>
      </c>
      <c r="K9" s="315">
        <f>ROUND(ROUND(F9*0.97,3)*(G9/100000),4)</f>
        <v>0.1101</v>
      </c>
      <c r="L9" s="413" t="str">
        <f t="shared" ref="L9:L36" si="7">IF(ISNUMBER(R9),ROUND(ROUND(R9,3)*(G9/100000),4),"")</f>
        <v/>
      </c>
      <c r="M9" s="345"/>
      <c r="N9" s="425">
        <f t="shared" si="2"/>
        <v>0.11409999999999999</v>
      </c>
      <c r="O9" s="37">
        <f>ROUND(ROUND(F9*1.03,3)*(G9/100000),4)</f>
        <v>0.11700000000000001</v>
      </c>
      <c r="P9" s="416" t="str">
        <f t="shared" si="3"/>
        <v/>
      </c>
      <c r="Q9" s="346"/>
      <c r="R9" s="433"/>
      <c r="S9" s="74"/>
      <c r="T9" s="434" t="s">
        <v>42</v>
      </c>
      <c r="U9" s="52"/>
      <c r="V9" s="222"/>
      <c r="W9" s="412">
        <f t="shared" ref="W9:W37" si="8">IF(T9="Green zone",MIN(J9,L9),IF(V9="Upper",MIN(K9,L9),IF(V9="Lower",MIN(J9,L9))))</f>
        <v>0.113</v>
      </c>
      <c r="X9" s="397">
        <f t="shared" ref="X9:X37" si="9">IF(T9="Green zone",MAX(N9,P9),IF(V9="Upper",MAX(N9,P9),IF(V9="Lower",MAX(O9,P9))))</f>
        <v>0.11409999999999999</v>
      </c>
    </row>
    <row r="10" spans="1:55" x14ac:dyDescent="0.25">
      <c r="A10" s="408">
        <v>42828.25</v>
      </c>
      <c r="B10" s="394">
        <v>15.295</v>
      </c>
      <c r="C10" s="394">
        <v>16.29</v>
      </c>
      <c r="D10" s="336">
        <f t="shared" si="4"/>
        <v>13.765499999999999</v>
      </c>
      <c r="E10" s="336">
        <f t="shared" si="5"/>
        <v>16.8245</v>
      </c>
      <c r="F10" s="89">
        <f t="shared" si="6"/>
        <v>16.29</v>
      </c>
      <c r="G10" s="370">
        <v>743.37</v>
      </c>
      <c r="H10" s="398">
        <f t="shared" si="0"/>
        <v>0.12109497299999999</v>
      </c>
      <c r="I10" s="186"/>
      <c r="J10" s="414">
        <f t="shared" ref="J10:J37" si="10">ROUND(ROUND(F10*0.995,3)*(G10/100000),4)</f>
        <v>0.1205</v>
      </c>
      <c r="K10" s="316">
        <f t="shared" ref="K10:K37" si="11">ROUND(ROUND(F10*0.97,3)*(G10/100000),4)</f>
        <v>0.11749999999999999</v>
      </c>
      <c r="L10" s="415" t="str">
        <f t="shared" si="7"/>
        <v/>
      </c>
      <c r="M10" s="345"/>
      <c r="N10" s="426">
        <f t="shared" si="2"/>
        <v>0.1217</v>
      </c>
      <c r="O10" s="95">
        <f t="shared" ref="O10:O37" si="12">ROUND(ROUND(F10*1.03,3)*(G10/100000),4)</f>
        <v>0.12470000000000001</v>
      </c>
      <c r="P10" s="415">
        <f t="shared" si="3"/>
        <v>0.12470000000000001</v>
      </c>
      <c r="Q10" s="186"/>
      <c r="R10" s="435"/>
      <c r="S10" s="89">
        <v>16.774999999999999</v>
      </c>
      <c r="T10" s="436" t="s">
        <v>42</v>
      </c>
      <c r="U10" s="52"/>
      <c r="V10" s="222"/>
      <c r="W10" s="414">
        <f t="shared" si="8"/>
        <v>0.1205</v>
      </c>
      <c r="X10" s="398">
        <f t="shared" si="9"/>
        <v>0.12470000000000001</v>
      </c>
    </row>
    <row r="11" spans="1:55" x14ac:dyDescent="0.25">
      <c r="A11" s="406">
        <v>42829.25</v>
      </c>
      <c r="B11" s="372">
        <v>15.525</v>
      </c>
      <c r="C11" s="372">
        <v>15.925000000000001</v>
      </c>
      <c r="D11" s="337">
        <f t="shared" si="4"/>
        <v>13.9725</v>
      </c>
      <c r="E11" s="337">
        <f t="shared" si="5"/>
        <v>17.077500000000001</v>
      </c>
      <c r="F11" s="38">
        <f t="shared" si="6"/>
        <v>15.925000000000001</v>
      </c>
      <c r="G11" s="396">
        <v>743.37</v>
      </c>
      <c r="H11" s="397">
        <f>(F11*G11)/100000</f>
        <v>0.11838167250000001</v>
      </c>
      <c r="I11" s="186"/>
      <c r="J11" s="412">
        <f>ROUND(ROUND(F11*0.995,3)*(G11/100000),4)</f>
        <v>0.1178</v>
      </c>
      <c r="K11" s="315">
        <f t="shared" si="11"/>
        <v>0.1148</v>
      </c>
      <c r="L11" s="416" t="str">
        <f t="shared" si="7"/>
        <v/>
      </c>
      <c r="M11" s="345"/>
      <c r="N11" s="425">
        <f t="shared" si="2"/>
        <v>0.11899999999999999</v>
      </c>
      <c r="O11" s="37">
        <f t="shared" si="12"/>
        <v>0.12189999999999999</v>
      </c>
      <c r="P11" s="416" t="str">
        <f t="shared" si="3"/>
        <v/>
      </c>
      <c r="Q11" s="346"/>
      <c r="R11" s="437"/>
      <c r="S11" s="38"/>
      <c r="T11" s="434" t="s">
        <v>42</v>
      </c>
      <c r="U11" s="52"/>
      <c r="V11" s="222"/>
      <c r="W11" s="412">
        <f>IF(T11="Green zone",MIN(J11,L11),IF(V11="Upper",MIN(K11,L11),IF(V11="Lower",MIN(J11,L11))))</f>
        <v>0.1178</v>
      </c>
      <c r="X11" s="397">
        <f t="shared" si="9"/>
        <v>0.11899999999999999</v>
      </c>
    </row>
    <row r="12" spans="1:55" x14ac:dyDescent="0.25">
      <c r="A12" s="408">
        <v>42830.25</v>
      </c>
      <c r="B12" s="394">
        <v>15.707000000000001</v>
      </c>
      <c r="C12" s="394">
        <v>15.413</v>
      </c>
      <c r="D12" s="336">
        <f t="shared" si="4"/>
        <v>14.1363</v>
      </c>
      <c r="E12" s="336">
        <f t="shared" si="5"/>
        <v>17.277699999999999</v>
      </c>
      <c r="F12" s="89">
        <f t="shared" si="6"/>
        <v>15.413</v>
      </c>
      <c r="G12" s="370">
        <v>743.37</v>
      </c>
      <c r="H12" s="398">
        <f t="shared" si="0"/>
        <v>0.11457561810000001</v>
      </c>
      <c r="I12" s="186"/>
      <c r="J12" s="414">
        <f t="shared" si="10"/>
        <v>0.114</v>
      </c>
      <c r="K12" s="316">
        <f t="shared" si="11"/>
        <v>0.1111</v>
      </c>
      <c r="L12" s="415" t="str">
        <f t="shared" si="7"/>
        <v/>
      </c>
      <c r="M12" s="345"/>
      <c r="N12" s="426">
        <f t="shared" si="2"/>
        <v>0.11509999999999999</v>
      </c>
      <c r="O12" s="95">
        <f t="shared" si="12"/>
        <v>0.11799999999999999</v>
      </c>
      <c r="P12" s="415" t="str">
        <f t="shared" si="3"/>
        <v/>
      </c>
      <c r="Q12" s="186"/>
      <c r="R12" s="435"/>
      <c r="S12" s="438"/>
      <c r="T12" s="436" t="s">
        <v>42</v>
      </c>
      <c r="U12" s="52"/>
      <c r="V12" s="222"/>
      <c r="W12" s="414">
        <f t="shared" si="8"/>
        <v>0.114</v>
      </c>
      <c r="X12" s="398">
        <f t="shared" si="9"/>
        <v>0.11509999999999999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85"/>
      <c r="BA12" s="185"/>
      <c r="BB12" s="185"/>
      <c r="BC12" s="185"/>
    </row>
    <row r="13" spans="1:55" x14ac:dyDescent="0.25">
      <c r="A13" s="406">
        <v>42831.25</v>
      </c>
      <c r="B13" s="372">
        <v>15.621</v>
      </c>
      <c r="C13" s="372">
        <v>16.05</v>
      </c>
      <c r="D13" s="337">
        <f t="shared" si="4"/>
        <v>14.058900000000001</v>
      </c>
      <c r="E13" s="337">
        <f t="shared" si="5"/>
        <v>17.1831</v>
      </c>
      <c r="F13" s="38">
        <f t="shared" si="6"/>
        <v>16.05</v>
      </c>
      <c r="G13" s="396">
        <v>743.37</v>
      </c>
      <c r="H13" s="397">
        <f t="shared" si="0"/>
        <v>0.11931088499999999</v>
      </c>
      <c r="I13" s="186"/>
      <c r="J13" s="412">
        <f t="shared" si="10"/>
        <v>0.1187</v>
      </c>
      <c r="K13" s="315">
        <f t="shared" si="11"/>
        <v>0.1157</v>
      </c>
      <c r="L13" s="397" t="str">
        <f t="shared" si="7"/>
        <v/>
      </c>
      <c r="M13" s="345"/>
      <c r="N13" s="425">
        <f t="shared" si="2"/>
        <v>0.11990000000000001</v>
      </c>
      <c r="O13" s="37">
        <f t="shared" si="12"/>
        <v>0.1229</v>
      </c>
      <c r="P13" s="416" t="str">
        <f t="shared" si="3"/>
        <v/>
      </c>
      <c r="Q13" s="346"/>
      <c r="R13" s="437"/>
      <c r="S13" s="38"/>
      <c r="T13" s="434" t="s">
        <v>42</v>
      </c>
      <c r="U13" s="52"/>
      <c r="V13" s="222"/>
      <c r="W13" s="412">
        <f t="shared" si="8"/>
        <v>0.1187</v>
      </c>
      <c r="X13" s="397">
        <f t="shared" si="9"/>
        <v>0.11990000000000001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85"/>
      <c r="BA13" s="185"/>
      <c r="BB13" s="185"/>
      <c r="BC13" s="185"/>
    </row>
    <row r="14" spans="1:55" s="183" customFormat="1" x14ac:dyDescent="0.25">
      <c r="A14" s="408">
        <v>42832.25</v>
      </c>
      <c r="B14" s="394">
        <v>15.478</v>
      </c>
      <c r="C14" s="394">
        <v>14.545999999999999</v>
      </c>
      <c r="D14" s="336">
        <f t="shared" si="4"/>
        <v>13.930199999999999</v>
      </c>
      <c r="E14" s="336">
        <f t="shared" si="5"/>
        <v>17.0258</v>
      </c>
      <c r="F14" s="89">
        <f t="shared" si="6"/>
        <v>14.545999999999999</v>
      </c>
      <c r="G14" s="370">
        <v>743.4</v>
      </c>
      <c r="H14" s="398">
        <f t="shared" si="0"/>
        <v>0.108134964</v>
      </c>
      <c r="I14" s="186"/>
      <c r="J14" s="414">
        <f t="shared" si="10"/>
        <v>0.1076</v>
      </c>
      <c r="K14" s="316">
        <f t="shared" si="11"/>
        <v>0.10489999999999999</v>
      </c>
      <c r="L14" s="415" t="str">
        <f>IF(ISNUMBER(R14),ROUND(ROUND(R14,3)*(G14/100000),4),"")</f>
        <v/>
      </c>
      <c r="M14" s="345"/>
      <c r="N14" s="426">
        <f t="shared" si="2"/>
        <v>0.1087</v>
      </c>
      <c r="O14" s="95">
        <f t="shared" si="12"/>
        <v>0.1114</v>
      </c>
      <c r="P14" s="415" t="str">
        <f t="shared" si="3"/>
        <v/>
      </c>
      <c r="Q14" s="186"/>
      <c r="R14" s="435"/>
      <c r="S14" s="89"/>
      <c r="T14" s="436" t="s">
        <v>42</v>
      </c>
      <c r="U14" s="186"/>
      <c r="V14" s="370"/>
      <c r="W14" s="414">
        <f t="shared" si="8"/>
        <v>0.1076</v>
      </c>
      <c r="X14" s="398">
        <f t="shared" si="9"/>
        <v>0.1087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85"/>
      <c r="BA14" s="185"/>
      <c r="BB14" s="185"/>
      <c r="BC14" s="185"/>
    </row>
    <row r="15" spans="1:55" x14ac:dyDescent="0.25">
      <c r="A15" s="406">
        <v>42833.25</v>
      </c>
      <c r="B15" s="372">
        <v>15.218999999999999</v>
      </c>
      <c r="C15" s="372">
        <v>15.102</v>
      </c>
      <c r="D15" s="337">
        <f t="shared" si="4"/>
        <v>13.697099999999999</v>
      </c>
      <c r="E15" s="337">
        <f t="shared" si="5"/>
        <v>16.7409</v>
      </c>
      <c r="F15" s="38">
        <f t="shared" si="6"/>
        <v>15.102</v>
      </c>
      <c r="G15" s="396">
        <v>743.35</v>
      </c>
      <c r="H15" s="397">
        <f t="shared" si="0"/>
        <v>0.11226071700000001</v>
      </c>
      <c r="I15" s="186"/>
      <c r="J15" s="412">
        <f t="shared" si="10"/>
        <v>0.11169999999999999</v>
      </c>
      <c r="K15" s="315">
        <f t="shared" si="11"/>
        <v>0.1089</v>
      </c>
      <c r="L15" s="416" t="str">
        <f t="shared" si="7"/>
        <v/>
      </c>
      <c r="M15" s="345"/>
      <c r="N15" s="425">
        <f t="shared" si="2"/>
        <v>0.1128</v>
      </c>
      <c r="O15" s="37">
        <f t="shared" si="12"/>
        <v>0.11559999999999999</v>
      </c>
      <c r="P15" s="416" t="str">
        <f t="shared" si="3"/>
        <v/>
      </c>
      <c r="Q15" s="346"/>
      <c r="R15" s="437"/>
      <c r="S15" s="38"/>
      <c r="T15" s="434" t="s">
        <v>42</v>
      </c>
      <c r="U15" s="186"/>
      <c r="V15" s="222"/>
      <c r="W15" s="412">
        <f t="shared" si="8"/>
        <v>0.11169999999999999</v>
      </c>
      <c r="X15" s="397">
        <f t="shared" si="9"/>
        <v>0.1128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85"/>
      <c r="BA15" s="185"/>
      <c r="BB15" s="185"/>
      <c r="BC15" s="185"/>
    </row>
    <row r="16" spans="1:55" s="183" customFormat="1" x14ac:dyDescent="0.25">
      <c r="A16" s="408">
        <v>42834.25</v>
      </c>
      <c r="B16" s="394">
        <v>15.218999999999999</v>
      </c>
      <c r="C16" s="394">
        <v>15.901999999999999</v>
      </c>
      <c r="D16" s="389">
        <f t="shared" si="4"/>
        <v>13.697099999999999</v>
      </c>
      <c r="E16" s="389">
        <f t="shared" si="5"/>
        <v>16.7409</v>
      </c>
      <c r="F16" s="390">
        <f t="shared" si="6"/>
        <v>15.901999999999999</v>
      </c>
      <c r="G16" s="370">
        <v>743.37</v>
      </c>
      <c r="H16" s="398">
        <f t="shared" si="0"/>
        <v>0.11821069739999999</v>
      </c>
      <c r="I16" s="186"/>
      <c r="J16" s="414">
        <f t="shared" si="10"/>
        <v>0.1176</v>
      </c>
      <c r="K16" s="316">
        <f t="shared" si="11"/>
        <v>0.1147</v>
      </c>
      <c r="L16" s="415" t="str">
        <f t="shared" si="7"/>
        <v/>
      </c>
      <c r="M16" s="345"/>
      <c r="N16" s="426">
        <f t="shared" si="2"/>
        <v>0.1188</v>
      </c>
      <c r="O16" s="95">
        <f t="shared" si="12"/>
        <v>0.12180000000000001</v>
      </c>
      <c r="P16" s="415">
        <f t="shared" si="3"/>
        <v>0.12039999999999999</v>
      </c>
      <c r="Q16" s="186"/>
      <c r="R16" s="435"/>
      <c r="S16" s="89">
        <v>16.2</v>
      </c>
      <c r="T16" s="436" t="s">
        <v>42</v>
      </c>
      <c r="U16" s="186"/>
      <c r="V16" s="370"/>
      <c r="W16" s="414">
        <f t="shared" si="8"/>
        <v>0.1176</v>
      </c>
      <c r="X16" s="398">
        <f t="shared" si="9"/>
        <v>0.12039999999999999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85"/>
      <c r="BA16" s="185"/>
      <c r="BB16" s="185"/>
      <c r="BC16" s="185"/>
    </row>
    <row r="17" spans="1:55" x14ac:dyDescent="0.25">
      <c r="A17" s="406">
        <v>42835.25</v>
      </c>
      <c r="B17" s="372">
        <v>15.308999999999999</v>
      </c>
      <c r="C17" s="372">
        <v>15.278</v>
      </c>
      <c r="D17" s="337">
        <f t="shared" si="4"/>
        <v>13.778099999999998</v>
      </c>
      <c r="E17" s="337">
        <f t="shared" si="5"/>
        <v>16.8399</v>
      </c>
      <c r="F17" s="38">
        <f t="shared" si="6"/>
        <v>15.278</v>
      </c>
      <c r="G17" s="396">
        <v>743.31</v>
      </c>
      <c r="H17" s="397">
        <f t="shared" si="0"/>
        <v>0.1135629018</v>
      </c>
      <c r="I17" s="186"/>
      <c r="J17" s="412">
        <f t="shared" si="10"/>
        <v>0.113</v>
      </c>
      <c r="K17" s="315">
        <f t="shared" si="11"/>
        <v>0.11020000000000001</v>
      </c>
      <c r="L17" s="416" t="str">
        <f t="shared" si="7"/>
        <v/>
      </c>
      <c r="M17" s="345"/>
      <c r="N17" s="425">
        <f t="shared" si="2"/>
        <v>0.11409999999999999</v>
      </c>
      <c r="O17" s="37">
        <f t="shared" si="12"/>
        <v>0.11700000000000001</v>
      </c>
      <c r="P17" s="416" t="str">
        <f t="shared" si="3"/>
        <v/>
      </c>
      <c r="Q17" s="346"/>
      <c r="R17" s="437"/>
      <c r="S17" s="38"/>
      <c r="T17" s="434" t="s">
        <v>42</v>
      </c>
      <c r="U17" s="186"/>
      <c r="V17" s="222"/>
      <c r="W17" s="412">
        <f t="shared" si="8"/>
        <v>0.113</v>
      </c>
      <c r="X17" s="397">
        <f t="shared" si="9"/>
        <v>0.11409999999999999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85"/>
      <c r="BA17" s="185"/>
      <c r="BB17" s="185"/>
      <c r="BC17" s="185"/>
    </row>
    <row r="18" spans="1:55" s="183" customFormat="1" x14ac:dyDescent="0.25">
      <c r="A18" s="408">
        <v>42836.25</v>
      </c>
      <c r="B18" s="394">
        <v>15.477</v>
      </c>
      <c r="C18" s="394">
        <v>15.028</v>
      </c>
      <c r="D18" s="336">
        <f t="shared" si="4"/>
        <v>13.9293</v>
      </c>
      <c r="E18" s="336">
        <f t="shared" si="5"/>
        <v>17.024699999999999</v>
      </c>
      <c r="F18" s="89">
        <f t="shared" si="6"/>
        <v>15.028</v>
      </c>
      <c r="G18" s="370">
        <v>743.31</v>
      </c>
      <c r="H18" s="398">
        <f t="shared" si="0"/>
        <v>0.11170462679999998</v>
      </c>
      <c r="I18" s="186"/>
      <c r="J18" s="414">
        <f t="shared" si="10"/>
        <v>0.1111</v>
      </c>
      <c r="K18" s="316">
        <f t="shared" si="11"/>
        <v>0.1084</v>
      </c>
      <c r="L18" s="415" t="str">
        <f t="shared" si="7"/>
        <v/>
      </c>
      <c r="M18" s="345"/>
      <c r="N18" s="426">
        <f t="shared" si="2"/>
        <v>0.1123</v>
      </c>
      <c r="O18" s="95">
        <f t="shared" si="12"/>
        <v>0.11509999999999999</v>
      </c>
      <c r="P18" s="415" t="str">
        <f t="shared" si="3"/>
        <v/>
      </c>
      <c r="Q18" s="186"/>
      <c r="R18" s="435"/>
      <c r="S18" s="89"/>
      <c r="T18" s="436" t="s">
        <v>42</v>
      </c>
      <c r="U18" s="186"/>
      <c r="V18" s="370"/>
      <c r="W18" s="414">
        <f t="shared" si="8"/>
        <v>0.1111</v>
      </c>
      <c r="X18" s="398">
        <f t="shared" si="9"/>
        <v>0.1123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85"/>
      <c r="BA18" s="185"/>
      <c r="BB18" s="185"/>
      <c r="BC18" s="185"/>
    </row>
    <row r="19" spans="1:55" x14ac:dyDescent="0.25">
      <c r="A19" s="406">
        <v>42837.25</v>
      </c>
      <c r="B19" s="372">
        <v>14.996</v>
      </c>
      <c r="C19" s="372">
        <v>15.225</v>
      </c>
      <c r="D19" s="337">
        <f t="shared" si="4"/>
        <v>13.496400000000001</v>
      </c>
      <c r="E19" s="337">
        <f t="shared" si="5"/>
        <v>16.4956</v>
      </c>
      <c r="F19" s="38">
        <f t="shared" si="6"/>
        <v>15.225</v>
      </c>
      <c r="G19" s="396">
        <v>743.31</v>
      </c>
      <c r="H19" s="397">
        <f t="shared" si="0"/>
        <v>0.11316894749999999</v>
      </c>
      <c r="I19" s="186"/>
      <c r="J19" s="412">
        <f t="shared" si="10"/>
        <v>0.11260000000000001</v>
      </c>
      <c r="K19" s="315">
        <f t="shared" si="11"/>
        <v>0.10979999999999999</v>
      </c>
      <c r="L19" s="416" t="str">
        <f t="shared" si="7"/>
        <v/>
      </c>
      <c r="M19" s="345"/>
      <c r="N19" s="425">
        <f t="shared" si="2"/>
        <v>0.1137</v>
      </c>
      <c r="O19" s="37">
        <f t="shared" si="12"/>
        <v>0.1166</v>
      </c>
      <c r="P19" s="416" t="str">
        <f t="shared" si="3"/>
        <v/>
      </c>
      <c r="Q19" s="346"/>
      <c r="R19" s="437"/>
      <c r="S19" s="38"/>
      <c r="T19" s="434" t="s">
        <v>42</v>
      </c>
      <c r="U19" s="186"/>
      <c r="V19" s="222"/>
      <c r="W19" s="412">
        <f t="shared" si="8"/>
        <v>0.11260000000000001</v>
      </c>
      <c r="X19" s="397">
        <f t="shared" si="9"/>
        <v>0.1137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85"/>
      <c r="BA19" s="185"/>
      <c r="BB19" s="185"/>
      <c r="BC19" s="185"/>
    </row>
    <row r="20" spans="1:55" s="183" customFormat="1" x14ac:dyDescent="0.25">
      <c r="A20" s="408">
        <v>42838.25</v>
      </c>
      <c r="B20" s="394">
        <v>15.188000000000001</v>
      </c>
      <c r="C20" s="394">
        <v>15</v>
      </c>
      <c r="D20" s="336">
        <f t="shared" si="4"/>
        <v>13.6692</v>
      </c>
      <c r="E20" s="336">
        <f t="shared" si="5"/>
        <v>16.706800000000001</v>
      </c>
      <c r="F20" s="89">
        <f t="shared" si="6"/>
        <v>15</v>
      </c>
      <c r="G20" s="370">
        <v>743.4</v>
      </c>
      <c r="H20" s="398">
        <f t="shared" si="0"/>
        <v>0.11151</v>
      </c>
      <c r="I20" s="186"/>
      <c r="J20" s="414">
        <f t="shared" si="10"/>
        <v>0.111</v>
      </c>
      <c r="K20" s="316">
        <f t="shared" si="11"/>
        <v>0.1082</v>
      </c>
      <c r="L20" s="415" t="str">
        <f t="shared" si="7"/>
        <v/>
      </c>
      <c r="M20" s="345"/>
      <c r="N20" s="426">
        <f t="shared" si="2"/>
        <v>0.11210000000000001</v>
      </c>
      <c r="O20" s="95">
        <f t="shared" si="12"/>
        <v>0.1149</v>
      </c>
      <c r="P20" s="415" t="str">
        <f t="shared" si="3"/>
        <v/>
      </c>
      <c r="Q20" s="186"/>
      <c r="R20" s="435"/>
      <c r="S20" s="89"/>
      <c r="T20" s="436" t="s">
        <v>42</v>
      </c>
      <c r="U20" s="186"/>
      <c r="V20" s="370"/>
      <c r="W20" s="414">
        <f t="shared" si="8"/>
        <v>0.111</v>
      </c>
      <c r="X20" s="398">
        <f t="shared" si="9"/>
        <v>0.11210000000000001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85"/>
      <c r="BA20" s="185"/>
      <c r="BB20" s="185"/>
      <c r="BC20" s="185"/>
    </row>
    <row r="21" spans="1:55" x14ac:dyDescent="0.25">
      <c r="A21" s="406">
        <v>42839.25</v>
      </c>
      <c r="B21" s="372">
        <v>15.019</v>
      </c>
      <c r="C21" s="372">
        <v>15.377000000000001</v>
      </c>
      <c r="D21" s="337">
        <f t="shared" si="4"/>
        <v>13.517099999999999</v>
      </c>
      <c r="E21" s="337">
        <f t="shared" si="5"/>
        <v>16.520900000000001</v>
      </c>
      <c r="F21" s="38">
        <f t="shared" si="6"/>
        <v>15.377000000000001</v>
      </c>
      <c r="G21" s="396">
        <v>743.38</v>
      </c>
      <c r="H21" s="397">
        <f t="shared" si="0"/>
        <v>0.11430954260000001</v>
      </c>
      <c r="I21" s="186"/>
      <c r="J21" s="412">
        <f t="shared" si="10"/>
        <v>0.1137</v>
      </c>
      <c r="K21" s="315">
        <f t="shared" si="11"/>
        <v>0.1109</v>
      </c>
      <c r="L21" s="416" t="str">
        <f t="shared" si="7"/>
        <v/>
      </c>
      <c r="M21" s="345"/>
      <c r="N21" s="425">
        <f t="shared" si="2"/>
        <v>0.1149</v>
      </c>
      <c r="O21" s="37">
        <f t="shared" si="12"/>
        <v>0.1177</v>
      </c>
      <c r="P21" s="416">
        <f t="shared" si="3"/>
        <v>0.1147</v>
      </c>
      <c r="Q21" s="346"/>
      <c r="R21" s="437"/>
      <c r="S21" s="38">
        <v>15.425000000000001</v>
      </c>
      <c r="T21" s="434" t="s">
        <v>42</v>
      </c>
      <c r="U21" s="186"/>
      <c r="V21" s="222" t="s">
        <v>31</v>
      </c>
      <c r="W21" s="412">
        <f t="shared" si="8"/>
        <v>0.1137</v>
      </c>
      <c r="X21" s="397">
        <f t="shared" si="9"/>
        <v>0.1149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85"/>
      <c r="BA21" s="185"/>
      <c r="BB21" s="185"/>
      <c r="BC21" s="185"/>
    </row>
    <row r="22" spans="1:55" s="183" customFormat="1" x14ac:dyDescent="0.25">
      <c r="A22" s="408">
        <v>42840.25</v>
      </c>
      <c r="B22" s="394">
        <v>15.019</v>
      </c>
      <c r="C22" s="394">
        <v>15.513999999999999</v>
      </c>
      <c r="D22" s="336">
        <f t="shared" si="4"/>
        <v>13.517099999999999</v>
      </c>
      <c r="E22" s="336">
        <f t="shared" si="5"/>
        <v>16.520900000000001</v>
      </c>
      <c r="F22" s="89">
        <f t="shared" si="6"/>
        <v>15.513999999999999</v>
      </c>
      <c r="G22" s="370">
        <v>743.39</v>
      </c>
      <c r="H22" s="398">
        <f t="shared" si="0"/>
        <v>0.11532952459999998</v>
      </c>
      <c r="I22" s="186"/>
      <c r="J22" s="414">
        <f t="shared" si="10"/>
        <v>0.1147</v>
      </c>
      <c r="K22" s="316">
        <f t="shared" si="11"/>
        <v>0.1119</v>
      </c>
      <c r="L22" s="415" t="str">
        <f t="shared" si="7"/>
        <v/>
      </c>
      <c r="M22" s="345"/>
      <c r="N22" s="426">
        <f t="shared" si="2"/>
        <v>0.1159</v>
      </c>
      <c r="O22" s="95">
        <f t="shared" si="12"/>
        <v>0.1188</v>
      </c>
      <c r="P22" s="415">
        <f t="shared" si="3"/>
        <v>0.1171</v>
      </c>
      <c r="Q22" s="186"/>
      <c r="R22" s="435"/>
      <c r="S22" s="89">
        <v>15.75</v>
      </c>
      <c r="T22" s="436" t="s">
        <v>42</v>
      </c>
      <c r="U22" s="186"/>
      <c r="V22" s="370"/>
      <c r="W22" s="414">
        <f t="shared" si="8"/>
        <v>0.1147</v>
      </c>
      <c r="X22" s="398">
        <f t="shared" si="9"/>
        <v>0.1171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85"/>
      <c r="BA22" s="185"/>
      <c r="BB22" s="185"/>
      <c r="BC22" s="185"/>
    </row>
    <row r="23" spans="1:55" x14ac:dyDescent="0.25">
      <c r="A23" s="406">
        <v>42841.25</v>
      </c>
      <c r="B23" s="372">
        <v>15.019</v>
      </c>
      <c r="C23" s="372">
        <v>15.425000000000001</v>
      </c>
      <c r="D23" s="337">
        <f t="shared" si="4"/>
        <v>13.517099999999999</v>
      </c>
      <c r="E23" s="337">
        <f t="shared" si="5"/>
        <v>16.520900000000001</v>
      </c>
      <c r="F23" s="38">
        <f t="shared" si="6"/>
        <v>15.425000000000001</v>
      </c>
      <c r="G23" s="396">
        <v>743.43</v>
      </c>
      <c r="H23" s="397">
        <f t="shared" si="0"/>
        <v>0.1146740775</v>
      </c>
      <c r="I23" s="186"/>
      <c r="J23" s="412">
        <f t="shared" si="10"/>
        <v>0.11409999999999999</v>
      </c>
      <c r="K23" s="315">
        <f t="shared" si="11"/>
        <v>0.11119999999999999</v>
      </c>
      <c r="L23" s="416" t="str">
        <f t="shared" si="7"/>
        <v/>
      </c>
      <c r="M23" s="345"/>
      <c r="N23" s="425">
        <f t="shared" si="2"/>
        <v>0.1152</v>
      </c>
      <c r="O23" s="37">
        <f t="shared" si="12"/>
        <v>0.1181</v>
      </c>
      <c r="P23" s="416">
        <f t="shared" si="3"/>
        <v>0.1147</v>
      </c>
      <c r="Q23" s="346"/>
      <c r="R23" s="437"/>
      <c r="S23" s="38">
        <v>15.425000000000001</v>
      </c>
      <c r="T23" s="434" t="s">
        <v>42</v>
      </c>
      <c r="U23" s="186"/>
      <c r="V23" s="222" t="s">
        <v>31</v>
      </c>
      <c r="W23" s="412">
        <f t="shared" si="8"/>
        <v>0.11409999999999999</v>
      </c>
      <c r="X23" s="397">
        <f t="shared" si="9"/>
        <v>0.1152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85"/>
      <c r="BA23" s="185"/>
      <c r="BB23" s="185"/>
      <c r="BC23" s="185"/>
    </row>
    <row r="24" spans="1:55" s="183" customFormat="1" x14ac:dyDescent="0.25">
      <c r="A24" s="408">
        <v>42842.25</v>
      </c>
      <c r="B24" s="394">
        <v>15.019</v>
      </c>
      <c r="C24" s="394">
        <v>15.025</v>
      </c>
      <c r="D24" s="336">
        <f t="shared" si="4"/>
        <v>13.517099999999999</v>
      </c>
      <c r="E24" s="336">
        <f t="shared" si="5"/>
        <v>16.520900000000001</v>
      </c>
      <c r="F24" s="89">
        <f t="shared" si="6"/>
        <v>15.025</v>
      </c>
      <c r="G24" s="370">
        <v>743.43</v>
      </c>
      <c r="H24" s="398">
        <f t="shared" si="0"/>
        <v>0.11170035749999999</v>
      </c>
      <c r="I24" s="186"/>
      <c r="J24" s="414">
        <f t="shared" si="10"/>
        <v>0.1111</v>
      </c>
      <c r="K24" s="316">
        <f t="shared" si="11"/>
        <v>0.10829999999999999</v>
      </c>
      <c r="L24" s="415" t="str">
        <f t="shared" si="7"/>
        <v/>
      </c>
      <c r="M24" s="345"/>
      <c r="N24" s="426">
        <f t="shared" si="2"/>
        <v>0.1123</v>
      </c>
      <c r="O24" s="95">
        <f t="shared" si="12"/>
        <v>0.11509999999999999</v>
      </c>
      <c r="P24" s="415" t="str">
        <f t="shared" si="3"/>
        <v/>
      </c>
      <c r="Q24" s="186"/>
      <c r="R24" s="435"/>
      <c r="S24" s="89"/>
      <c r="T24" s="436" t="s">
        <v>42</v>
      </c>
      <c r="U24" s="186"/>
      <c r="V24" s="370"/>
      <c r="W24" s="414">
        <f t="shared" si="8"/>
        <v>0.1111</v>
      </c>
      <c r="X24" s="398">
        <f t="shared" si="9"/>
        <v>0.1123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85"/>
      <c r="BA24" s="185"/>
      <c r="BB24" s="185"/>
      <c r="BC24" s="185"/>
    </row>
    <row r="25" spans="1:55" x14ac:dyDescent="0.25">
      <c r="A25" s="406">
        <v>42843.25</v>
      </c>
      <c r="B25" s="372">
        <v>15.065</v>
      </c>
      <c r="C25" s="372">
        <v>16.334</v>
      </c>
      <c r="D25" s="337">
        <f t="shared" si="4"/>
        <v>13.558499999999999</v>
      </c>
      <c r="E25" s="337">
        <f t="shared" si="5"/>
        <v>16.5715</v>
      </c>
      <c r="F25" s="38">
        <f t="shared" si="6"/>
        <v>16.334</v>
      </c>
      <c r="G25" s="396">
        <v>743.43</v>
      </c>
      <c r="H25" s="397">
        <f t="shared" si="0"/>
        <v>0.12143185619999998</v>
      </c>
      <c r="I25" s="186"/>
      <c r="J25" s="412">
        <f t="shared" si="10"/>
        <v>0.1208</v>
      </c>
      <c r="K25" s="315">
        <f t="shared" si="11"/>
        <v>0.1178</v>
      </c>
      <c r="L25" s="416" t="str">
        <f t="shared" si="7"/>
        <v/>
      </c>
      <c r="M25" s="345"/>
      <c r="N25" s="425">
        <f t="shared" si="2"/>
        <v>0.122</v>
      </c>
      <c r="O25" s="37">
        <f t="shared" si="12"/>
        <v>0.12509999999999999</v>
      </c>
      <c r="P25" s="416">
        <f t="shared" si="3"/>
        <v>0.1242</v>
      </c>
      <c r="Q25" s="346"/>
      <c r="R25" s="437"/>
      <c r="S25" s="225">
        <v>16.7</v>
      </c>
      <c r="T25" s="439" t="s">
        <v>42</v>
      </c>
      <c r="U25" s="376"/>
      <c r="V25" s="222"/>
      <c r="W25" s="412">
        <f t="shared" si="8"/>
        <v>0.1208</v>
      </c>
      <c r="X25" s="397">
        <f t="shared" si="9"/>
        <v>0.1242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85"/>
      <c r="BA25" s="185"/>
      <c r="BB25" s="185"/>
      <c r="BC25" s="185"/>
    </row>
    <row r="26" spans="1:55" s="183" customFormat="1" x14ac:dyDescent="0.25">
      <c r="A26" s="408">
        <v>42844.25</v>
      </c>
      <c r="B26" s="394">
        <v>15.462999999999999</v>
      </c>
      <c r="C26" s="394">
        <v>16.276</v>
      </c>
      <c r="D26" s="336">
        <f t="shared" si="4"/>
        <v>13.916699999999999</v>
      </c>
      <c r="E26" s="336">
        <f t="shared" si="5"/>
        <v>17.0093</v>
      </c>
      <c r="F26" s="89">
        <f t="shared" si="6"/>
        <v>16.276</v>
      </c>
      <c r="G26" s="370">
        <v>743.43</v>
      </c>
      <c r="H26" s="398">
        <f t="shared" si="0"/>
        <v>0.1210006668</v>
      </c>
      <c r="I26" s="186"/>
      <c r="J26" s="414">
        <f t="shared" si="10"/>
        <v>0.12039999999999999</v>
      </c>
      <c r="K26" s="316">
        <f t="shared" si="11"/>
        <v>0.1174</v>
      </c>
      <c r="L26" s="415" t="str">
        <f t="shared" si="7"/>
        <v/>
      </c>
      <c r="M26" s="345"/>
      <c r="N26" s="426">
        <f t="shared" si="2"/>
        <v>0.1216</v>
      </c>
      <c r="O26" s="95">
        <f t="shared" si="12"/>
        <v>0.1246</v>
      </c>
      <c r="P26" s="415">
        <f t="shared" si="3"/>
        <v>0.1212</v>
      </c>
      <c r="Q26" s="186"/>
      <c r="R26" s="435"/>
      <c r="S26" s="89">
        <v>16.3</v>
      </c>
      <c r="T26" s="436" t="s">
        <v>42</v>
      </c>
      <c r="U26" s="186"/>
      <c r="V26" s="370"/>
      <c r="W26" s="414">
        <f t="shared" si="8"/>
        <v>0.12039999999999999</v>
      </c>
      <c r="X26" s="398">
        <f t="shared" si="9"/>
        <v>0.1216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85"/>
      <c r="BA26" s="185"/>
      <c r="BB26" s="185"/>
      <c r="BC26" s="185"/>
    </row>
    <row r="27" spans="1:55" x14ac:dyDescent="0.25">
      <c r="A27" s="406">
        <v>42845.25</v>
      </c>
      <c r="B27" s="372">
        <v>16.103999999999999</v>
      </c>
      <c r="C27" s="372">
        <v>15.95</v>
      </c>
      <c r="D27" s="337">
        <f t="shared" si="4"/>
        <v>14.493599999999999</v>
      </c>
      <c r="E27" s="337">
        <f t="shared" si="5"/>
        <v>17.714399999999998</v>
      </c>
      <c r="F27" s="38">
        <f t="shared" si="6"/>
        <v>15.95</v>
      </c>
      <c r="G27" s="396">
        <v>743.46</v>
      </c>
      <c r="H27" s="397">
        <f t="shared" si="0"/>
        <v>0.11858187000000001</v>
      </c>
      <c r="I27" s="186"/>
      <c r="J27" s="412">
        <f t="shared" si="10"/>
        <v>0.11799999999999999</v>
      </c>
      <c r="K27" s="315">
        <f t="shared" si="11"/>
        <v>0.115</v>
      </c>
      <c r="L27" s="416" t="str">
        <f t="shared" si="7"/>
        <v/>
      </c>
      <c r="M27" s="345"/>
      <c r="N27" s="425">
        <f t="shared" si="2"/>
        <v>0.1192</v>
      </c>
      <c r="O27" s="37">
        <f t="shared" si="12"/>
        <v>0.1221</v>
      </c>
      <c r="P27" s="416" t="str">
        <f t="shared" si="3"/>
        <v/>
      </c>
      <c r="Q27" s="346"/>
      <c r="R27" s="437"/>
      <c r="S27" s="38"/>
      <c r="T27" s="434" t="s">
        <v>42</v>
      </c>
      <c r="U27" s="186"/>
      <c r="V27" s="222"/>
      <c r="W27" s="412">
        <f t="shared" si="8"/>
        <v>0.11799999999999999</v>
      </c>
      <c r="X27" s="397">
        <f t="shared" si="9"/>
        <v>0.1192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85"/>
      <c r="BA27" s="185"/>
      <c r="BB27" s="185"/>
      <c r="BC27" s="185"/>
    </row>
    <row r="28" spans="1:55" s="183" customFormat="1" x14ac:dyDescent="0.25">
      <c r="A28" s="408">
        <v>42846.25</v>
      </c>
      <c r="B28" s="394">
        <v>15.707000000000001</v>
      </c>
      <c r="C28" s="394">
        <v>15.327999999999999</v>
      </c>
      <c r="D28" s="336">
        <f t="shared" si="4"/>
        <v>14.1363</v>
      </c>
      <c r="E28" s="336">
        <f t="shared" si="5"/>
        <v>17.277699999999999</v>
      </c>
      <c r="F28" s="89">
        <f>IF(C28&lt;D28,D28,IF(C28&gt;E28,E28,C28))</f>
        <v>15.327999999999999</v>
      </c>
      <c r="G28" s="370">
        <v>743.53</v>
      </c>
      <c r="H28" s="398">
        <f t="shared" si="0"/>
        <v>0.1139682784</v>
      </c>
      <c r="I28" s="186"/>
      <c r="J28" s="414">
        <f t="shared" si="10"/>
        <v>0.1134</v>
      </c>
      <c r="K28" s="316">
        <f t="shared" si="11"/>
        <v>0.1105</v>
      </c>
      <c r="L28" s="415" t="str">
        <f t="shared" si="7"/>
        <v/>
      </c>
      <c r="M28" s="345"/>
      <c r="N28" s="426">
        <f t="shared" si="2"/>
        <v>0.1145</v>
      </c>
      <c r="O28" s="95">
        <f t="shared" si="12"/>
        <v>0.1174</v>
      </c>
      <c r="P28" s="415" t="str">
        <f t="shared" si="3"/>
        <v/>
      </c>
      <c r="Q28" s="186"/>
      <c r="R28" s="435"/>
      <c r="S28" s="89"/>
      <c r="T28" s="436" t="s">
        <v>42</v>
      </c>
      <c r="U28" s="186"/>
      <c r="V28" s="370"/>
      <c r="W28" s="414">
        <f t="shared" si="8"/>
        <v>0.1134</v>
      </c>
      <c r="X28" s="398">
        <f t="shared" si="9"/>
        <v>0.1145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85"/>
      <c r="BA28" s="185"/>
      <c r="BB28" s="185"/>
      <c r="BC28" s="185"/>
    </row>
    <row r="29" spans="1:55" x14ac:dyDescent="0.25">
      <c r="A29" s="406">
        <v>42847.25</v>
      </c>
      <c r="B29" s="372">
        <v>15.587999999999999</v>
      </c>
      <c r="C29" s="372">
        <v>16</v>
      </c>
      <c r="D29" s="337">
        <f t="shared" si="4"/>
        <v>14.029199999999999</v>
      </c>
      <c r="E29" s="337">
        <f t="shared" si="5"/>
        <v>17.146799999999999</v>
      </c>
      <c r="F29" s="38">
        <f t="shared" si="6"/>
        <v>16</v>
      </c>
      <c r="G29" s="396">
        <v>743.72</v>
      </c>
      <c r="H29" s="397">
        <f t="shared" si="0"/>
        <v>0.11899520000000001</v>
      </c>
      <c r="I29" s="186"/>
      <c r="J29" s="412">
        <f t="shared" si="10"/>
        <v>0.11840000000000001</v>
      </c>
      <c r="K29" s="315">
        <f t="shared" si="11"/>
        <v>0.1154</v>
      </c>
      <c r="L29" s="416" t="str">
        <f t="shared" si="7"/>
        <v/>
      </c>
      <c r="M29" s="345"/>
      <c r="N29" s="425">
        <f t="shared" si="2"/>
        <v>0.1196</v>
      </c>
      <c r="O29" s="37">
        <f t="shared" si="12"/>
        <v>0.1226</v>
      </c>
      <c r="P29" s="416" t="str">
        <f t="shared" si="3"/>
        <v/>
      </c>
      <c r="Q29" s="346"/>
      <c r="R29" s="437"/>
      <c r="S29" s="38"/>
      <c r="T29" s="434" t="s">
        <v>42</v>
      </c>
      <c r="U29" s="186"/>
      <c r="V29" s="222"/>
      <c r="W29" s="412">
        <f t="shared" si="8"/>
        <v>0.11840000000000001</v>
      </c>
      <c r="X29" s="397">
        <f t="shared" si="9"/>
        <v>0.1196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85"/>
      <c r="BA29" s="185"/>
      <c r="BB29" s="185"/>
      <c r="BC29" s="185"/>
    </row>
    <row r="30" spans="1:55" s="183" customFormat="1" x14ac:dyDescent="0.25">
      <c r="A30" s="408">
        <v>42848.25</v>
      </c>
      <c r="B30" s="394">
        <v>15.587999999999999</v>
      </c>
      <c r="C30" s="394">
        <v>15.971</v>
      </c>
      <c r="D30" s="336">
        <f t="shared" si="4"/>
        <v>14.029199999999999</v>
      </c>
      <c r="E30" s="336">
        <f t="shared" si="5"/>
        <v>17.146799999999999</v>
      </c>
      <c r="F30" s="89">
        <f t="shared" si="6"/>
        <v>15.971</v>
      </c>
      <c r="G30" s="370">
        <v>743.56</v>
      </c>
      <c r="H30" s="398">
        <f t="shared" si="0"/>
        <v>0.1187539676</v>
      </c>
      <c r="I30" s="186"/>
      <c r="J30" s="414">
        <f t="shared" si="10"/>
        <v>0.1182</v>
      </c>
      <c r="K30" s="316">
        <f t="shared" si="11"/>
        <v>0.1152</v>
      </c>
      <c r="L30" s="415" t="str">
        <f t="shared" si="7"/>
        <v/>
      </c>
      <c r="M30" s="345"/>
      <c r="N30" s="426">
        <f t="shared" si="2"/>
        <v>0.1193</v>
      </c>
      <c r="O30" s="95">
        <f t="shared" si="12"/>
        <v>0.12230000000000001</v>
      </c>
      <c r="P30" s="415" t="str">
        <f t="shared" si="3"/>
        <v/>
      </c>
      <c r="Q30" s="186"/>
      <c r="R30" s="435"/>
      <c r="S30" s="89"/>
      <c r="T30" s="436" t="s">
        <v>42</v>
      </c>
      <c r="U30" s="186"/>
      <c r="V30" s="370"/>
      <c r="W30" s="414">
        <f t="shared" si="8"/>
        <v>0.1182</v>
      </c>
      <c r="X30" s="398">
        <f t="shared" si="9"/>
        <v>0.1193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85"/>
      <c r="BA30" s="185"/>
      <c r="BB30" s="185"/>
      <c r="BC30" s="185"/>
    </row>
    <row r="31" spans="1:55" x14ac:dyDescent="0.25">
      <c r="A31" s="406">
        <v>42849.25</v>
      </c>
      <c r="B31" s="372">
        <v>15.622</v>
      </c>
      <c r="C31" s="372">
        <v>15.8</v>
      </c>
      <c r="D31" s="337">
        <f t="shared" si="4"/>
        <v>14.059799999999999</v>
      </c>
      <c r="E31" s="337">
        <f t="shared" si="5"/>
        <v>17.184200000000001</v>
      </c>
      <c r="F31" s="38">
        <f t="shared" si="6"/>
        <v>15.8</v>
      </c>
      <c r="G31" s="396">
        <v>743.78</v>
      </c>
      <c r="H31" s="397">
        <f t="shared" si="0"/>
        <v>0.11751724</v>
      </c>
      <c r="I31" s="186"/>
      <c r="J31" s="412">
        <f t="shared" si="10"/>
        <v>0.1169</v>
      </c>
      <c r="K31" s="315">
        <f t="shared" si="11"/>
        <v>0.114</v>
      </c>
      <c r="L31" s="416" t="str">
        <f t="shared" si="7"/>
        <v/>
      </c>
      <c r="M31" s="345"/>
      <c r="N31" s="425">
        <f t="shared" si="2"/>
        <v>0.1181</v>
      </c>
      <c r="O31" s="37">
        <f t="shared" si="12"/>
        <v>0.121</v>
      </c>
      <c r="P31" s="416" t="str">
        <f t="shared" si="3"/>
        <v/>
      </c>
      <c r="Q31" s="346"/>
      <c r="R31" s="437"/>
      <c r="S31" s="38"/>
      <c r="T31" s="434" t="s">
        <v>42</v>
      </c>
      <c r="U31" s="186"/>
      <c r="V31" s="222"/>
      <c r="W31" s="412">
        <f t="shared" si="8"/>
        <v>0.1169</v>
      </c>
      <c r="X31" s="397">
        <f t="shared" si="9"/>
        <v>0.1181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85"/>
      <c r="BA31" s="185"/>
      <c r="BB31" s="185"/>
      <c r="BC31" s="185"/>
    </row>
    <row r="32" spans="1:55" s="183" customFormat="1" x14ac:dyDescent="0.25">
      <c r="A32" s="408">
        <v>42850.25</v>
      </c>
      <c r="B32" s="394">
        <v>15.91</v>
      </c>
      <c r="C32" s="394">
        <v>15.45</v>
      </c>
      <c r="D32" s="336">
        <f t="shared" si="4"/>
        <v>14.318999999999999</v>
      </c>
      <c r="E32" s="336">
        <f t="shared" si="5"/>
        <v>17.501000000000001</v>
      </c>
      <c r="F32" s="89">
        <f t="shared" si="6"/>
        <v>15.45</v>
      </c>
      <c r="G32" s="370">
        <v>743.78</v>
      </c>
      <c r="H32" s="398">
        <f t="shared" si="0"/>
        <v>0.11491401</v>
      </c>
      <c r="I32" s="186"/>
      <c r="J32" s="414">
        <f t="shared" si="10"/>
        <v>0.1143</v>
      </c>
      <c r="K32" s="316">
        <f t="shared" si="11"/>
        <v>0.1115</v>
      </c>
      <c r="L32" s="415" t="str">
        <f t="shared" si="7"/>
        <v/>
      </c>
      <c r="M32" s="345"/>
      <c r="N32" s="426">
        <f t="shared" si="2"/>
        <v>0.11550000000000001</v>
      </c>
      <c r="O32" s="95">
        <f t="shared" si="12"/>
        <v>0.11840000000000001</v>
      </c>
      <c r="P32" s="415" t="str">
        <f t="shared" si="3"/>
        <v/>
      </c>
      <c r="Q32" s="186"/>
      <c r="R32" s="435"/>
      <c r="S32" s="89"/>
      <c r="T32" s="436" t="s">
        <v>42</v>
      </c>
      <c r="U32" s="186"/>
      <c r="V32" s="370"/>
      <c r="W32" s="414">
        <f t="shared" si="8"/>
        <v>0.1143</v>
      </c>
      <c r="X32" s="398">
        <f t="shared" si="9"/>
        <v>0.11550000000000001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85"/>
      <c r="BA32" s="185"/>
      <c r="BB32" s="185"/>
      <c r="BC32" s="185"/>
    </row>
    <row r="33" spans="1:55" x14ac:dyDescent="0.25">
      <c r="A33" s="406">
        <v>42851.25</v>
      </c>
      <c r="B33" s="372">
        <v>15.657999999999999</v>
      </c>
      <c r="C33" s="372">
        <v>15.225</v>
      </c>
      <c r="D33" s="337">
        <f t="shared" si="4"/>
        <v>14.0922</v>
      </c>
      <c r="E33" s="337">
        <f t="shared" si="5"/>
        <v>17.223800000000001</v>
      </c>
      <c r="F33" s="38">
        <f t="shared" si="6"/>
        <v>15.225</v>
      </c>
      <c r="G33" s="396">
        <v>743.78</v>
      </c>
      <c r="H33" s="397">
        <f t="shared" si="0"/>
        <v>0.11324050499999999</v>
      </c>
      <c r="I33" s="186"/>
      <c r="J33" s="412">
        <f t="shared" si="10"/>
        <v>0.11269999999999999</v>
      </c>
      <c r="K33" s="315">
        <f t="shared" si="11"/>
        <v>0.10979999999999999</v>
      </c>
      <c r="L33" s="416" t="str">
        <f t="shared" si="7"/>
        <v/>
      </c>
      <c r="M33" s="345"/>
      <c r="N33" s="425">
        <f t="shared" si="2"/>
        <v>0.1138</v>
      </c>
      <c r="O33" s="37">
        <f t="shared" si="12"/>
        <v>0.1166</v>
      </c>
      <c r="P33" s="416" t="str">
        <f t="shared" si="3"/>
        <v/>
      </c>
      <c r="Q33" s="186"/>
      <c r="R33" s="437"/>
      <c r="S33" s="38"/>
      <c r="T33" s="434" t="s">
        <v>42</v>
      </c>
      <c r="U33" s="186"/>
      <c r="V33" s="222"/>
      <c r="W33" s="412">
        <f t="shared" si="8"/>
        <v>0.11269999999999999</v>
      </c>
      <c r="X33" s="397">
        <f t="shared" si="9"/>
        <v>0.1138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85"/>
      <c r="BA33" s="185"/>
      <c r="BB33" s="185"/>
      <c r="BC33" s="185"/>
    </row>
    <row r="34" spans="1:55" s="183" customFormat="1" x14ac:dyDescent="0.25">
      <c r="A34" s="408">
        <v>42852.25</v>
      </c>
      <c r="B34" s="394">
        <v>15.602</v>
      </c>
      <c r="C34" s="394">
        <v>15.375</v>
      </c>
      <c r="D34" s="336">
        <f t="shared" si="4"/>
        <v>14.0418</v>
      </c>
      <c r="E34" s="336">
        <f t="shared" si="5"/>
        <v>17.162199999999999</v>
      </c>
      <c r="F34" s="89">
        <f t="shared" si="6"/>
        <v>15.375</v>
      </c>
      <c r="G34" s="370">
        <v>744.04</v>
      </c>
      <c r="H34" s="398">
        <f t="shared" si="0"/>
        <v>0.11439615</v>
      </c>
      <c r="I34" s="186"/>
      <c r="J34" s="414">
        <f t="shared" si="10"/>
        <v>0.1138</v>
      </c>
      <c r="K34" s="316">
        <f t="shared" si="11"/>
        <v>0.111</v>
      </c>
      <c r="L34" s="415" t="str">
        <f t="shared" si="7"/>
        <v/>
      </c>
      <c r="M34" s="345"/>
      <c r="N34" s="426">
        <f t="shared" si="2"/>
        <v>0.115</v>
      </c>
      <c r="O34" s="95">
        <f t="shared" si="12"/>
        <v>0.1178</v>
      </c>
      <c r="P34" s="415" t="str">
        <f t="shared" si="3"/>
        <v/>
      </c>
      <c r="Q34" s="186"/>
      <c r="R34" s="435"/>
      <c r="S34" s="89"/>
      <c r="T34" s="436" t="s">
        <v>42</v>
      </c>
      <c r="U34" s="186"/>
      <c r="V34" s="370"/>
      <c r="W34" s="414">
        <f t="shared" si="8"/>
        <v>0.1138</v>
      </c>
      <c r="X34" s="398">
        <f t="shared" si="9"/>
        <v>0.115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85"/>
      <c r="BA34" s="185"/>
      <c r="BB34" s="185"/>
      <c r="BC34" s="185"/>
    </row>
    <row r="35" spans="1:55" x14ac:dyDescent="0.25">
      <c r="A35" s="406">
        <v>42853.25</v>
      </c>
      <c r="B35" s="372">
        <v>15.63</v>
      </c>
      <c r="C35" s="372">
        <v>15.375</v>
      </c>
      <c r="D35" s="359"/>
      <c r="E35" s="359"/>
      <c r="F35" s="360">
        <v>14.43</v>
      </c>
      <c r="G35" s="396">
        <v>744.06</v>
      </c>
      <c r="H35" s="399">
        <f t="shared" si="0"/>
        <v>0.107367858</v>
      </c>
      <c r="I35" s="186"/>
      <c r="J35" s="417">
        <f t="shared" si="10"/>
        <v>0.10680000000000001</v>
      </c>
      <c r="K35" s="363">
        <f t="shared" si="11"/>
        <v>0.1041</v>
      </c>
      <c r="L35" s="418" t="str">
        <f t="shared" si="7"/>
        <v/>
      </c>
      <c r="M35" s="345"/>
      <c r="N35" s="427">
        <f t="shared" si="2"/>
        <v>0.1079</v>
      </c>
      <c r="O35" s="345">
        <f t="shared" si="12"/>
        <v>0.1106</v>
      </c>
      <c r="P35" s="418"/>
      <c r="Q35" s="186"/>
      <c r="R35" s="440"/>
      <c r="S35" s="360"/>
      <c r="T35" s="441" t="s">
        <v>42</v>
      </c>
      <c r="U35" s="186"/>
      <c r="V35" s="222"/>
      <c r="W35" s="412">
        <f t="shared" si="8"/>
        <v>0.10680000000000001</v>
      </c>
      <c r="X35" s="397">
        <f t="shared" si="9"/>
        <v>0.1079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85"/>
      <c r="BA35" s="185"/>
      <c r="BB35" s="185"/>
      <c r="BC35" s="185"/>
    </row>
    <row r="36" spans="1:55" s="183" customFormat="1" x14ac:dyDescent="0.25">
      <c r="A36" s="408">
        <v>42854.25</v>
      </c>
      <c r="B36" s="394">
        <v>15.608000000000001</v>
      </c>
      <c r="C36" s="394">
        <v>16.213000000000001</v>
      </c>
      <c r="D36" s="336"/>
      <c r="E36" s="336"/>
      <c r="F36" s="89">
        <f>C36</f>
        <v>16.213000000000001</v>
      </c>
      <c r="G36" s="370">
        <v>744.12</v>
      </c>
      <c r="H36" s="398">
        <f>(F36*G36)/100000</f>
        <v>0.12064417560000001</v>
      </c>
      <c r="I36" s="186"/>
      <c r="J36" s="414">
        <f t="shared" si="10"/>
        <v>0.12</v>
      </c>
      <c r="K36" s="316">
        <f t="shared" si="11"/>
        <v>0.11700000000000001</v>
      </c>
      <c r="L36" s="415" t="str">
        <f t="shared" si="7"/>
        <v/>
      </c>
      <c r="M36" s="345"/>
      <c r="N36" s="426">
        <f t="shared" si="2"/>
        <v>0.1212</v>
      </c>
      <c r="O36" s="95">
        <f t="shared" si="12"/>
        <v>0.12429999999999999</v>
      </c>
      <c r="P36" s="415"/>
      <c r="Q36" s="186"/>
      <c r="R36" s="435"/>
      <c r="S36" s="89"/>
      <c r="T36" s="436" t="s">
        <v>42</v>
      </c>
      <c r="U36" s="186"/>
      <c r="V36" s="370"/>
      <c r="W36" s="414">
        <f t="shared" si="8"/>
        <v>0.12</v>
      </c>
      <c r="X36" s="398">
        <f t="shared" si="9"/>
        <v>0.1212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85"/>
      <c r="BA36" s="185"/>
      <c r="BB36" s="185"/>
      <c r="BC36" s="185"/>
    </row>
    <row r="37" spans="1:55" x14ac:dyDescent="0.25">
      <c r="A37" s="407">
        <v>42855.25</v>
      </c>
      <c r="B37" s="400">
        <v>15.608000000000001</v>
      </c>
      <c r="C37" s="400">
        <v>15.406000000000001</v>
      </c>
      <c r="D37" s="401"/>
      <c r="E37" s="401"/>
      <c r="F37" s="402">
        <f>C37</f>
        <v>15.406000000000001</v>
      </c>
      <c r="G37" s="403">
        <v>743.86</v>
      </c>
      <c r="H37" s="404">
        <f t="shared" ref="H37" si="13">(F37*G37)/100000</f>
        <v>0.1145990716</v>
      </c>
      <c r="I37" s="186"/>
      <c r="J37" s="419">
        <f t="shared" si="10"/>
        <v>0.114</v>
      </c>
      <c r="K37" s="420">
        <f t="shared" si="11"/>
        <v>0.11119999999999999</v>
      </c>
      <c r="L37" s="421"/>
      <c r="M37" s="345"/>
      <c r="N37" s="428">
        <f t="shared" si="2"/>
        <v>0.1152</v>
      </c>
      <c r="O37" s="429">
        <f t="shared" si="12"/>
        <v>0.11799999999999999</v>
      </c>
      <c r="P37" s="421"/>
      <c r="Q37" s="186"/>
      <c r="R37" s="442"/>
      <c r="S37" s="402"/>
      <c r="T37" s="443" t="s">
        <v>42</v>
      </c>
      <c r="U37" s="186"/>
      <c r="V37" s="222"/>
      <c r="W37" s="445">
        <f t="shared" si="8"/>
        <v>0.114</v>
      </c>
      <c r="X37" s="446">
        <f t="shared" si="9"/>
        <v>0.1152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85"/>
      <c r="BA37" s="185"/>
      <c r="BB37" s="185"/>
      <c r="BC37" s="185"/>
    </row>
    <row r="38" spans="1:55" s="183" customFormat="1" x14ac:dyDescent="0.25">
      <c r="A38" s="65" t="s">
        <v>47</v>
      </c>
      <c r="B38" s="368"/>
      <c r="C38" s="39"/>
      <c r="D38" s="39"/>
      <c r="E38" s="39"/>
      <c r="F38" s="37"/>
      <c r="G38" s="39"/>
      <c r="H38" s="447">
        <f>ROUND(SUM(H8:H37)/31,4)</f>
        <v>0.11119999999999999</v>
      </c>
      <c r="I38" s="35"/>
      <c r="J38" s="50"/>
      <c r="K38" s="38"/>
      <c r="L38" s="36"/>
      <c r="M38" s="38"/>
      <c r="N38" s="38"/>
      <c r="O38" s="38"/>
      <c r="P38" s="36"/>
      <c r="Q38" s="1"/>
      <c r="R38" s="36"/>
      <c r="S38" s="36"/>
      <c r="T38" s="35"/>
      <c r="U38" s="35"/>
      <c r="V38" s="1"/>
      <c r="W38"/>
      <c r="X38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85"/>
      <c r="BA38" s="185"/>
      <c r="BB38" s="185"/>
      <c r="BC38" s="185"/>
    </row>
    <row r="39" spans="1:55" x14ac:dyDescent="0.25"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85"/>
      <c r="BA39" s="185"/>
      <c r="BB39" s="185"/>
      <c r="BC39" s="185"/>
    </row>
    <row r="40" spans="1:55" x14ac:dyDescent="0.25"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85"/>
      <c r="BA40" s="185"/>
      <c r="BB40" s="185"/>
      <c r="BC40" s="185"/>
    </row>
    <row r="41" spans="1:55" x14ac:dyDescent="0.25"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85"/>
      <c r="BA41" s="185"/>
      <c r="BB41" s="185"/>
      <c r="BC41" s="185"/>
    </row>
    <row r="42" spans="1:55" x14ac:dyDescent="0.25"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85"/>
      <c r="BA42" s="185"/>
      <c r="BB42" s="185"/>
      <c r="BC42" s="185"/>
    </row>
    <row r="43" spans="1:55" x14ac:dyDescent="0.25"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85"/>
      <c r="BA43" s="185"/>
      <c r="BB43" s="185"/>
      <c r="BC43" s="185"/>
    </row>
    <row r="44" spans="1:55" x14ac:dyDescent="0.25"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85"/>
      <c r="BA44" s="185"/>
      <c r="BB44" s="185"/>
      <c r="BC44" s="185"/>
    </row>
    <row r="45" spans="1:55" x14ac:dyDescent="0.25"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85"/>
      <c r="BA45" s="185"/>
      <c r="BB45" s="185"/>
      <c r="BC45" s="185"/>
    </row>
    <row r="46" spans="1:55" x14ac:dyDescent="0.25"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85"/>
      <c r="BA46" s="185"/>
      <c r="BB46" s="185"/>
      <c r="BC46" s="185"/>
    </row>
    <row r="47" spans="1:55" x14ac:dyDescent="0.25"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85"/>
      <c r="BA47" s="185"/>
      <c r="BB47" s="185"/>
      <c r="BC47" s="185"/>
    </row>
    <row r="48" spans="1:55" x14ac:dyDescent="0.25"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85"/>
      <c r="BA48" s="185"/>
      <c r="BB48" s="185"/>
      <c r="BC48" s="185"/>
    </row>
    <row r="49" spans="25:55" x14ac:dyDescent="0.25"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85"/>
      <c r="BA49" s="185"/>
      <c r="BB49" s="185"/>
      <c r="BC49" s="185"/>
    </row>
    <row r="50" spans="25:55" x14ac:dyDescent="0.25"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</row>
  </sheetData>
  <mergeCells count="4">
    <mergeCell ref="J6:L6"/>
    <mergeCell ref="N6:P6"/>
    <mergeCell ref="R6:S6"/>
    <mergeCell ref="W6:X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50"/>
  <sheetViews>
    <sheetView topLeftCell="A6" zoomScale="80" zoomScaleNormal="80" workbookViewId="0">
      <selection activeCell="I55" sqref="I55"/>
    </sheetView>
  </sheetViews>
  <sheetFormatPr defaultRowHeight="15" x14ac:dyDescent="0.25"/>
  <cols>
    <col min="1" max="1" width="14" customWidth="1"/>
    <col min="2" max="3" width="11" customWidth="1"/>
    <col min="4" max="5" width="11" hidden="1" customWidth="1"/>
    <col min="6" max="6" width="10.7109375" customWidth="1"/>
    <col min="7" max="7" width="12.28515625" customWidth="1"/>
    <col min="8" max="8" width="10.85546875" customWidth="1"/>
    <col min="9" max="9" width="9.140625" customWidth="1"/>
    <col min="10" max="10" width="12.42578125" customWidth="1"/>
    <col min="11" max="11" width="12.140625" customWidth="1"/>
    <col min="12" max="12" width="13.5703125" customWidth="1"/>
    <col min="13" max="13" width="9.140625" customWidth="1"/>
    <col min="14" max="14" width="12.5703125" customWidth="1"/>
    <col min="15" max="15" width="11.42578125" customWidth="1"/>
    <col min="16" max="16" width="12.42578125" customWidth="1"/>
    <col min="17" max="17" width="9.140625" customWidth="1"/>
    <col min="18" max="18" width="13.42578125" customWidth="1"/>
    <col min="19" max="19" width="14.28515625" customWidth="1"/>
    <col min="20" max="20" width="13.7109375" customWidth="1"/>
    <col min="21" max="21" width="9.140625" customWidth="1"/>
    <col min="22" max="22" width="6.42578125" hidden="1" customWidth="1"/>
    <col min="23" max="23" width="11.5703125" customWidth="1"/>
    <col min="24" max="24" width="12.5703125" customWidth="1"/>
  </cols>
  <sheetData>
    <row r="2" spans="1:55" ht="28.5" x14ac:dyDescent="0.45">
      <c r="A2" s="77" t="s">
        <v>72</v>
      </c>
      <c r="B2" s="78"/>
      <c r="C2" s="78"/>
      <c r="D2" s="78"/>
      <c r="E2" s="78"/>
      <c r="F2" s="78"/>
      <c r="G2" s="78"/>
      <c r="H2" s="79"/>
    </row>
    <row r="3" spans="1:55" ht="28.5" x14ac:dyDescent="0.45">
      <c r="A3" s="83" t="s">
        <v>71</v>
      </c>
      <c r="B3" s="78"/>
      <c r="C3" s="78"/>
      <c r="D3" s="78"/>
      <c r="E3" s="78"/>
      <c r="F3" s="78"/>
      <c r="G3" s="78"/>
      <c r="H3" s="79"/>
    </row>
    <row r="5" spans="1:55" ht="15.75" thickBot="1" x14ac:dyDescent="0.3"/>
    <row r="6" spans="1:55" ht="45.75" thickBot="1" x14ac:dyDescent="0.3">
      <c r="A6" s="33"/>
      <c r="B6" s="354" t="s">
        <v>1</v>
      </c>
      <c r="C6" s="355" t="s">
        <v>2</v>
      </c>
      <c r="D6" s="355"/>
      <c r="E6" s="355"/>
      <c r="F6" s="355" t="s">
        <v>6</v>
      </c>
      <c r="G6" s="355" t="s">
        <v>8</v>
      </c>
      <c r="H6" s="356" t="s">
        <v>6</v>
      </c>
      <c r="I6" s="43"/>
      <c r="J6" s="520" t="s">
        <v>20</v>
      </c>
      <c r="K6" s="521"/>
      <c r="L6" s="522"/>
      <c r="M6" s="45"/>
      <c r="N6" s="523" t="s">
        <v>27</v>
      </c>
      <c r="O6" s="524"/>
      <c r="P6" s="528"/>
      <c r="Q6" s="1"/>
      <c r="R6" s="523" t="s">
        <v>17</v>
      </c>
      <c r="S6" s="524"/>
      <c r="T6" s="357" t="s">
        <v>24</v>
      </c>
      <c r="U6" s="43"/>
      <c r="V6" s="1"/>
      <c r="W6" s="527" t="s">
        <v>35</v>
      </c>
      <c r="X6" s="526"/>
    </row>
    <row r="7" spans="1:55" ht="78" customHeight="1" thickBot="1" x14ac:dyDescent="0.3">
      <c r="A7" s="129" t="s">
        <v>12</v>
      </c>
      <c r="B7" s="379" t="s">
        <v>15</v>
      </c>
      <c r="C7" s="382" t="s">
        <v>3</v>
      </c>
      <c r="D7" s="382" t="s">
        <v>65</v>
      </c>
      <c r="E7" s="382" t="s">
        <v>66</v>
      </c>
      <c r="F7" s="383" t="s">
        <v>15</v>
      </c>
      <c r="G7" s="382" t="s">
        <v>4</v>
      </c>
      <c r="H7" s="380" t="s">
        <v>7</v>
      </c>
      <c r="I7" s="44"/>
      <c r="J7" s="103" t="s">
        <v>10</v>
      </c>
      <c r="K7" s="104" t="s">
        <v>16</v>
      </c>
      <c r="L7" s="106" t="s">
        <v>18</v>
      </c>
      <c r="M7" s="375"/>
      <c r="N7" s="110" t="s">
        <v>11</v>
      </c>
      <c r="O7" s="111" t="s">
        <v>41</v>
      </c>
      <c r="P7" s="112" t="s">
        <v>19</v>
      </c>
      <c r="Q7" s="185"/>
      <c r="R7" s="146" t="s">
        <v>22</v>
      </c>
      <c r="S7" s="126" t="s">
        <v>21</v>
      </c>
      <c r="T7" s="147" t="s">
        <v>23</v>
      </c>
      <c r="U7" s="43"/>
      <c r="V7" s="1"/>
      <c r="W7" s="150" t="s">
        <v>29</v>
      </c>
      <c r="X7" s="151" t="s">
        <v>30</v>
      </c>
    </row>
    <row r="8" spans="1:55" x14ac:dyDescent="0.25">
      <c r="A8" s="207">
        <v>42795</v>
      </c>
      <c r="B8" s="369">
        <v>16.396999999999998</v>
      </c>
      <c r="C8" s="369">
        <v>15.375</v>
      </c>
      <c r="D8" s="188">
        <f>B8-B8*0.1</f>
        <v>14.757299999999999</v>
      </c>
      <c r="E8" s="188">
        <f>B8+B8*0.1</f>
        <v>18.0367</v>
      </c>
      <c r="F8" s="381">
        <f>IF(C8&lt;D8,D8,IF(C8&gt;E8,E8,C8))</f>
        <v>15.375</v>
      </c>
      <c r="G8" s="183">
        <v>743.33</v>
      </c>
      <c r="H8" s="378">
        <f t="shared" ref="H8:H35" si="0">(F8*G8)/100000</f>
        <v>0.11428698750000002</v>
      </c>
      <c r="I8" s="52"/>
      <c r="J8" s="214">
        <f>ROUND(ROUND(F8*0.995,3)*(G8/100000),4)</f>
        <v>0.1137</v>
      </c>
      <c r="K8" s="314">
        <f t="shared" ref="K8" si="1">ROUND(ROUND(F8*0.98,3)*(G8/100000),4)</f>
        <v>0.112</v>
      </c>
      <c r="L8" s="216" t="str">
        <f>IF(ISNUMBER(R8),ROUND(ROUND(R8,3)*(G8/100000),4),"")</f>
        <v/>
      </c>
      <c r="M8" s="345"/>
      <c r="N8" s="217">
        <f t="shared" ref="N8:N38" si="2">ROUND(ROUND(F8*1.005,3)*(G8/100000),4)</f>
        <v>0.1149</v>
      </c>
      <c r="O8" s="215">
        <f>ROUND(ROUND(F8*1.03,3)*(G8/100000),4)</f>
        <v>0.1177</v>
      </c>
      <c r="P8" s="218" t="str">
        <f t="shared" ref="P8:P38" si="3">IF(ISNUMBER(S8),ROUND(ROUND(S8,3)*(G8/100000),4),"")</f>
        <v/>
      </c>
      <c r="Q8" s="186"/>
      <c r="R8" s="301"/>
      <c r="S8" s="220"/>
      <c r="T8" s="221" t="s">
        <v>42</v>
      </c>
      <c r="U8" s="52"/>
      <c r="V8" s="222"/>
      <c r="W8" s="214">
        <f>IF(T8="Green zone",MIN(J8,L8),IF(V8="Upper",MIN(K8,L8),IF(V8="Lower",MIN(J8,L8))))</f>
        <v>0.1137</v>
      </c>
      <c r="X8" s="212">
        <f>IF(T8="Green zone",MAX(N8,P8),IF(V8="Upper",MAX(N8,P8),IF(V8="Lower",MAX(O8,P8))))</f>
        <v>0.1149</v>
      </c>
    </row>
    <row r="9" spans="1:55" x14ac:dyDescent="0.25">
      <c r="A9" s="128">
        <v>42796</v>
      </c>
      <c r="B9" s="368">
        <v>16.033999999999999</v>
      </c>
      <c r="C9" s="368">
        <v>15.675000000000001</v>
      </c>
      <c r="D9" s="203">
        <f t="shared" ref="D9:D38" si="4">B9-B9*0.1</f>
        <v>14.430599999999998</v>
      </c>
      <c r="E9" s="203">
        <f t="shared" ref="E9:E38" si="5">B9+B9*0.1</f>
        <v>17.6374</v>
      </c>
      <c r="F9" s="38">
        <f t="shared" ref="F9:F38" si="6">IF(C9&lt;D9,D9,IF(C9&gt;E9,E9,C9))</f>
        <v>15.675000000000001</v>
      </c>
      <c r="G9">
        <v>743.36</v>
      </c>
      <c r="H9" s="47">
        <f>(F9*G9)/100000</f>
        <v>0.11652168000000002</v>
      </c>
      <c r="I9" s="186"/>
      <c r="J9" s="56">
        <f>ROUND(ROUND(F9*0.995,3)*(G9/100000),4)</f>
        <v>0.1159</v>
      </c>
      <c r="K9" s="315">
        <f>ROUND(ROUND(F9*0.97,3)*(G9/100000),4)</f>
        <v>0.113</v>
      </c>
      <c r="L9" s="204" t="str">
        <f t="shared" ref="L9:L38" si="7">IF(ISNUMBER(R9),ROUND(ROUND(R9,3)*(G9/100000),4),"")</f>
        <v/>
      </c>
      <c r="M9" s="345"/>
      <c r="N9" s="55">
        <f t="shared" si="2"/>
        <v>0.1171</v>
      </c>
      <c r="O9" s="37">
        <f>ROUND(ROUND(F9*1.03,3)*(G9/100000),4)</f>
        <v>0.12</v>
      </c>
      <c r="P9" s="41" t="str">
        <f t="shared" si="3"/>
        <v/>
      </c>
      <c r="Q9" s="346"/>
      <c r="R9" s="227"/>
      <c r="S9" s="74"/>
      <c r="T9" s="116" t="s">
        <v>42</v>
      </c>
      <c r="U9" s="52"/>
      <c r="V9" s="222"/>
      <c r="W9" s="56">
        <f t="shared" ref="W9:W38" si="8">IF(T9="Green zone",MIN(J9,L9),IF(V9="Upper",MIN(K9,L9),IF(V9="Lower",MIN(J9,L9))))</f>
        <v>0.1159</v>
      </c>
      <c r="X9" s="47">
        <f t="shared" ref="X9:X38" si="9">IF(T9="Green zone",MAX(N9,P9),IF(V9="Upper",MAX(N9,P9),IF(V9="Lower",MAX(O9,P9))))</f>
        <v>0.1171</v>
      </c>
    </row>
    <row r="10" spans="1:55" x14ac:dyDescent="0.25">
      <c r="A10" s="86">
        <v>42797</v>
      </c>
      <c r="B10" s="369">
        <v>16.245000000000001</v>
      </c>
      <c r="C10" s="369">
        <v>15.9</v>
      </c>
      <c r="D10" s="336">
        <f t="shared" si="4"/>
        <v>14.6205</v>
      </c>
      <c r="E10" s="336">
        <f t="shared" si="5"/>
        <v>17.869500000000002</v>
      </c>
      <c r="F10" s="89">
        <f t="shared" si="6"/>
        <v>15.9</v>
      </c>
      <c r="G10" s="183">
        <v>743.37</v>
      </c>
      <c r="H10" s="91">
        <f t="shared" si="0"/>
        <v>0.11819583</v>
      </c>
      <c r="I10" s="186"/>
      <c r="J10" s="94">
        <f t="shared" ref="J10:J38" si="10">ROUND(ROUND(F10*0.995,3)*(G10/100000),4)</f>
        <v>0.1176</v>
      </c>
      <c r="K10" s="316">
        <f t="shared" ref="K10:K38" si="11">ROUND(ROUND(F10*0.97,3)*(G10/100000),4)</f>
        <v>0.11459999999999999</v>
      </c>
      <c r="L10" s="97" t="str">
        <f t="shared" si="7"/>
        <v/>
      </c>
      <c r="M10" s="345"/>
      <c r="N10" s="98">
        <f t="shared" si="2"/>
        <v>0.1188</v>
      </c>
      <c r="O10" s="95">
        <f t="shared" ref="O10:O38" si="12">ROUND(ROUND(F10*1.03,3)*(G10/100000),4)</f>
        <v>0.1217</v>
      </c>
      <c r="P10" s="97" t="str">
        <f t="shared" si="3"/>
        <v/>
      </c>
      <c r="Q10" s="186"/>
      <c r="R10" s="101"/>
      <c r="S10" s="89"/>
      <c r="T10" s="115" t="s">
        <v>42</v>
      </c>
      <c r="U10" s="52"/>
      <c r="V10" s="222"/>
      <c r="W10" s="94">
        <f t="shared" si="8"/>
        <v>0.1176</v>
      </c>
      <c r="X10" s="91">
        <f t="shared" si="9"/>
        <v>0.1188</v>
      </c>
    </row>
    <row r="11" spans="1:55" x14ac:dyDescent="0.25">
      <c r="A11" s="128">
        <v>42798</v>
      </c>
      <c r="B11" s="368">
        <v>16.018000000000001</v>
      </c>
      <c r="C11" s="368">
        <v>16.05</v>
      </c>
      <c r="D11" s="337">
        <f t="shared" si="4"/>
        <v>14.4162</v>
      </c>
      <c r="E11" s="337">
        <f t="shared" si="5"/>
        <v>17.619800000000001</v>
      </c>
      <c r="F11" s="38">
        <f t="shared" si="6"/>
        <v>16.05</v>
      </c>
      <c r="G11">
        <v>743.37</v>
      </c>
      <c r="H11" s="47">
        <f>(F11*G11)/100000</f>
        <v>0.11931088499999999</v>
      </c>
      <c r="I11" s="186"/>
      <c r="J11" s="56">
        <f>ROUND(ROUND(F11*0.995,3)*(G11/100000),4)</f>
        <v>0.1187</v>
      </c>
      <c r="K11" s="315">
        <f t="shared" si="11"/>
        <v>0.1157</v>
      </c>
      <c r="L11" s="41" t="str">
        <f t="shared" si="7"/>
        <v/>
      </c>
      <c r="M11" s="345"/>
      <c r="N11" s="55">
        <f t="shared" si="2"/>
        <v>0.11990000000000001</v>
      </c>
      <c r="O11" s="37">
        <f t="shared" si="12"/>
        <v>0.1229</v>
      </c>
      <c r="P11" s="41" t="str">
        <f t="shared" si="3"/>
        <v/>
      </c>
      <c r="Q11" s="346"/>
      <c r="R11" s="54"/>
      <c r="S11" s="38"/>
      <c r="T11" s="116" t="s">
        <v>42</v>
      </c>
      <c r="U11" s="52"/>
      <c r="V11" s="222"/>
      <c r="W11" s="56">
        <f>IF(T11="Green zone",MIN(J11,L11),IF(V11="Upper",MIN(K11,L11),IF(V11="Lower",MIN(J11,L11))))</f>
        <v>0.1187</v>
      </c>
      <c r="X11" s="47">
        <f t="shared" si="9"/>
        <v>0.11990000000000001</v>
      </c>
    </row>
    <row r="12" spans="1:55" x14ac:dyDescent="0.25">
      <c r="A12" s="86">
        <v>42799</v>
      </c>
      <c r="B12" s="369">
        <v>16.021000000000001</v>
      </c>
      <c r="C12" s="369">
        <v>15.519</v>
      </c>
      <c r="D12" s="336">
        <f t="shared" si="4"/>
        <v>14.418900000000001</v>
      </c>
      <c r="E12" s="336">
        <f t="shared" si="5"/>
        <v>17.623100000000001</v>
      </c>
      <c r="F12" s="89">
        <f t="shared" si="6"/>
        <v>15.519</v>
      </c>
      <c r="G12" s="183">
        <v>743.37</v>
      </c>
      <c r="H12" s="91">
        <f t="shared" si="0"/>
        <v>0.1153635903</v>
      </c>
      <c r="I12" s="186"/>
      <c r="J12" s="94">
        <f t="shared" si="10"/>
        <v>0.1148</v>
      </c>
      <c r="K12" s="316">
        <f t="shared" si="11"/>
        <v>0.1119</v>
      </c>
      <c r="L12" s="97">
        <f t="shared" si="7"/>
        <v>0.1139</v>
      </c>
      <c r="M12" s="345"/>
      <c r="N12" s="98">
        <f t="shared" si="2"/>
        <v>0.1159</v>
      </c>
      <c r="O12" s="95">
        <f t="shared" si="12"/>
        <v>0.1188</v>
      </c>
      <c r="P12" s="97" t="str">
        <f t="shared" si="3"/>
        <v/>
      </c>
      <c r="Q12" s="186"/>
      <c r="R12" s="101">
        <v>15.324999999999999</v>
      </c>
      <c r="S12" s="384"/>
      <c r="T12" s="115" t="s">
        <v>42</v>
      </c>
      <c r="U12" s="52"/>
      <c r="V12" s="222"/>
      <c r="W12" s="94">
        <f t="shared" si="8"/>
        <v>0.1139</v>
      </c>
      <c r="X12" s="91">
        <f t="shared" si="9"/>
        <v>0.1159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85"/>
      <c r="BA12" s="185"/>
      <c r="BB12" s="185"/>
      <c r="BC12" s="185"/>
    </row>
    <row r="13" spans="1:55" x14ac:dyDescent="0.25">
      <c r="A13" s="128">
        <v>42800</v>
      </c>
      <c r="B13" s="368">
        <v>15.935</v>
      </c>
      <c r="C13" s="368">
        <v>16.437999999999999</v>
      </c>
      <c r="D13" s="337">
        <f t="shared" si="4"/>
        <v>14.3415</v>
      </c>
      <c r="E13" s="337">
        <f t="shared" si="5"/>
        <v>17.528500000000001</v>
      </c>
      <c r="F13" s="38">
        <f t="shared" si="6"/>
        <v>16.437999999999999</v>
      </c>
      <c r="G13">
        <v>743.37</v>
      </c>
      <c r="H13" s="47">
        <f t="shared" si="0"/>
        <v>0.12219516060000001</v>
      </c>
      <c r="I13" s="186"/>
      <c r="J13" s="56">
        <f t="shared" si="10"/>
        <v>0.1216</v>
      </c>
      <c r="K13" s="315">
        <f t="shared" si="11"/>
        <v>0.11849999999999999</v>
      </c>
      <c r="L13" s="47" t="str">
        <f t="shared" si="7"/>
        <v/>
      </c>
      <c r="M13" s="345"/>
      <c r="N13" s="55">
        <f t="shared" si="2"/>
        <v>0.12280000000000001</v>
      </c>
      <c r="O13" s="37">
        <f t="shared" si="12"/>
        <v>0.12590000000000001</v>
      </c>
      <c r="P13" s="41" t="str">
        <f t="shared" si="3"/>
        <v/>
      </c>
      <c r="Q13" s="346"/>
      <c r="R13" s="54"/>
      <c r="S13" s="38"/>
      <c r="T13" s="116" t="s">
        <v>42</v>
      </c>
      <c r="U13" s="52"/>
      <c r="V13" s="222"/>
      <c r="W13" s="56">
        <f t="shared" si="8"/>
        <v>0.1216</v>
      </c>
      <c r="X13" s="47">
        <f t="shared" si="9"/>
        <v>0.12280000000000001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85"/>
      <c r="BA13" s="185"/>
      <c r="BB13" s="185"/>
      <c r="BC13" s="185"/>
    </row>
    <row r="14" spans="1:55" s="183" customFormat="1" x14ac:dyDescent="0.25">
      <c r="A14" s="86">
        <v>42801</v>
      </c>
      <c r="B14" s="369">
        <v>16.143000000000001</v>
      </c>
      <c r="C14" s="369">
        <v>16.213000000000001</v>
      </c>
      <c r="D14" s="336">
        <f t="shared" si="4"/>
        <v>14.528700000000001</v>
      </c>
      <c r="E14" s="336">
        <f t="shared" si="5"/>
        <v>17.757300000000001</v>
      </c>
      <c r="F14" s="89">
        <f t="shared" si="6"/>
        <v>16.213000000000001</v>
      </c>
      <c r="G14" s="183">
        <v>743.4</v>
      </c>
      <c r="H14" s="91">
        <f t="shared" si="0"/>
        <v>0.12052744200000001</v>
      </c>
      <c r="I14" s="186"/>
      <c r="J14" s="94">
        <f t="shared" si="10"/>
        <v>0.11990000000000001</v>
      </c>
      <c r="K14" s="316">
        <f t="shared" si="11"/>
        <v>0.1169</v>
      </c>
      <c r="L14" s="97" t="str">
        <f>IF(ISNUMBER(R14),ROUND(ROUND(R14,3)*(G14/100000),4),"")</f>
        <v/>
      </c>
      <c r="M14" s="345"/>
      <c r="N14" s="98">
        <f t="shared" si="2"/>
        <v>0.1211</v>
      </c>
      <c r="O14" s="95">
        <f t="shared" si="12"/>
        <v>0.1241</v>
      </c>
      <c r="P14" s="97" t="str">
        <f t="shared" si="3"/>
        <v/>
      </c>
      <c r="Q14" s="186"/>
      <c r="R14" s="101"/>
      <c r="S14" s="89"/>
      <c r="T14" s="115" t="s">
        <v>42</v>
      </c>
      <c r="U14" s="186"/>
      <c r="V14" s="370"/>
      <c r="W14" s="94">
        <f t="shared" si="8"/>
        <v>0.11990000000000001</v>
      </c>
      <c r="X14" s="91">
        <f t="shared" si="9"/>
        <v>0.1211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85"/>
      <c r="BA14" s="185"/>
      <c r="BB14" s="185"/>
      <c r="BC14" s="185"/>
    </row>
    <row r="15" spans="1:55" x14ac:dyDescent="0.25">
      <c r="A15" s="128">
        <v>42802</v>
      </c>
      <c r="B15" s="368">
        <v>16.417000000000002</v>
      </c>
      <c r="C15" s="368">
        <v>15.9</v>
      </c>
      <c r="D15" s="337">
        <f t="shared" si="4"/>
        <v>14.775300000000001</v>
      </c>
      <c r="E15" s="337">
        <f t="shared" si="5"/>
        <v>18.058700000000002</v>
      </c>
      <c r="F15" s="38">
        <f t="shared" si="6"/>
        <v>15.9</v>
      </c>
      <c r="G15">
        <v>743.35</v>
      </c>
      <c r="H15" s="47">
        <f t="shared" si="0"/>
        <v>0.11819265000000001</v>
      </c>
      <c r="I15" s="186"/>
      <c r="J15" s="56">
        <f t="shared" si="10"/>
        <v>0.1176</v>
      </c>
      <c r="K15" s="315">
        <f t="shared" si="11"/>
        <v>0.11459999999999999</v>
      </c>
      <c r="L15" s="41" t="str">
        <f t="shared" si="7"/>
        <v/>
      </c>
      <c r="M15" s="345"/>
      <c r="N15" s="55">
        <f t="shared" si="2"/>
        <v>0.1188</v>
      </c>
      <c r="O15" s="37">
        <f t="shared" si="12"/>
        <v>0.1217</v>
      </c>
      <c r="P15" s="41" t="str">
        <f t="shared" si="3"/>
        <v/>
      </c>
      <c r="Q15" s="346"/>
      <c r="R15" s="54"/>
      <c r="S15" s="38"/>
      <c r="T15" s="116" t="s">
        <v>42</v>
      </c>
      <c r="U15" s="186"/>
      <c r="V15" s="222"/>
      <c r="W15" s="56">
        <f t="shared" si="8"/>
        <v>0.1176</v>
      </c>
      <c r="X15" s="47">
        <f t="shared" si="9"/>
        <v>0.1188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85"/>
      <c r="BA15" s="185"/>
      <c r="BB15" s="185"/>
      <c r="BC15" s="185"/>
    </row>
    <row r="16" spans="1:55" s="183" customFormat="1" x14ac:dyDescent="0.25">
      <c r="A16" s="86">
        <v>42803</v>
      </c>
      <c r="B16" s="369">
        <v>15.829000000000001</v>
      </c>
      <c r="C16" s="369">
        <v>15.843999999999999</v>
      </c>
      <c r="D16" s="336">
        <f t="shared" si="4"/>
        <v>14.2461</v>
      </c>
      <c r="E16" s="336">
        <f t="shared" si="5"/>
        <v>17.411899999999999</v>
      </c>
      <c r="F16" s="89">
        <f t="shared" si="6"/>
        <v>15.843999999999999</v>
      </c>
      <c r="G16" s="183">
        <v>743.37</v>
      </c>
      <c r="H16" s="91">
        <f t="shared" si="0"/>
        <v>0.1177795428</v>
      </c>
      <c r="I16" s="186"/>
      <c r="J16" s="94">
        <f t="shared" si="10"/>
        <v>0.1172</v>
      </c>
      <c r="K16" s="316">
        <f t="shared" si="11"/>
        <v>0.1142</v>
      </c>
      <c r="L16" s="97" t="str">
        <f t="shared" si="7"/>
        <v/>
      </c>
      <c r="M16" s="345"/>
      <c r="N16" s="98">
        <f t="shared" si="2"/>
        <v>0.11840000000000001</v>
      </c>
      <c r="O16" s="95">
        <f t="shared" si="12"/>
        <v>0.12130000000000001</v>
      </c>
      <c r="P16" s="97" t="str">
        <f t="shared" si="3"/>
        <v/>
      </c>
      <c r="Q16" s="186"/>
      <c r="R16" s="101"/>
      <c r="S16" s="89"/>
      <c r="T16" s="115" t="s">
        <v>42</v>
      </c>
      <c r="U16" s="186"/>
      <c r="V16" s="370"/>
      <c r="W16" s="94">
        <f t="shared" si="8"/>
        <v>0.1172</v>
      </c>
      <c r="X16" s="91">
        <f t="shared" si="9"/>
        <v>0.11840000000000001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85"/>
      <c r="BA16" s="185"/>
      <c r="BB16" s="185"/>
      <c r="BC16" s="185"/>
    </row>
    <row r="17" spans="1:55" x14ac:dyDescent="0.25">
      <c r="A17" s="128">
        <v>42804</v>
      </c>
      <c r="B17" s="368">
        <v>15.715999999999999</v>
      </c>
      <c r="C17" s="368">
        <v>15.8</v>
      </c>
      <c r="D17" s="337">
        <f t="shared" si="4"/>
        <v>14.144399999999999</v>
      </c>
      <c r="E17" s="337">
        <f t="shared" si="5"/>
        <v>17.287599999999998</v>
      </c>
      <c r="F17" s="38">
        <f t="shared" si="6"/>
        <v>15.8</v>
      </c>
      <c r="G17">
        <v>743.31</v>
      </c>
      <c r="H17" s="47">
        <f t="shared" si="0"/>
        <v>0.11744297999999999</v>
      </c>
      <c r="I17" s="186"/>
      <c r="J17" s="56">
        <f t="shared" si="10"/>
        <v>0.1169</v>
      </c>
      <c r="K17" s="315">
        <f t="shared" si="11"/>
        <v>0.1139</v>
      </c>
      <c r="L17" s="41" t="str">
        <f t="shared" si="7"/>
        <v/>
      </c>
      <c r="M17" s="345"/>
      <c r="N17" s="55">
        <f t="shared" si="2"/>
        <v>0.11799999999999999</v>
      </c>
      <c r="O17" s="37">
        <f t="shared" si="12"/>
        <v>0.121</v>
      </c>
      <c r="P17" s="41" t="str">
        <f t="shared" si="3"/>
        <v/>
      </c>
      <c r="Q17" s="346"/>
      <c r="R17" s="54"/>
      <c r="S17" s="38"/>
      <c r="T17" s="116" t="s">
        <v>42</v>
      </c>
      <c r="U17" s="186"/>
      <c r="V17" s="222"/>
      <c r="W17" s="56">
        <f t="shared" si="8"/>
        <v>0.1169</v>
      </c>
      <c r="X17" s="47">
        <f t="shared" si="9"/>
        <v>0.11799999999999999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85"/>
      <c r="BA17" s="185"/>
      <c r="BB17" s="185"/>
      <c r="BC17" s="185"/>
    </row>
    <row r="18" spans="1:55" s="183" customFormat="1" x14ac:dyDescent="0.25">
      <c r="A18" s="86">
        <v>42805</v>
      </c>
      <c r="B18" s="369">
        <v>15.586</v>
      </c>
      <c r="C18" s="369">
        <v>15.75</v>
      </c>
      <c r="D18" s="336">
        <f t="shared" si="4"/>
        <v>14.0274</v>
      </c>
      <c r="E18" s="336">
        <f t="shared" si="5"/>
        <v>17.144600000000001</v>
      </c>
      <c r="F18" s="89">
        <f t="shared" si="6"/>
        <v>15.75</v>
      </c>
      <c r="G18" s="183">
        <v>743.31</v>
      </c>
      <c r="H18" s="91">
        <f t="shared" si="0"/>
        <v>0.117071325</v>
      </c>
      <c r="I18" s="186"/>
      <c r="J18" s="94">
        <f t="shared" si="10"/>
        <v>0.11650000000000001</v>
      </c>
      <c r="K18" s="316">
        <f t="shared" si="11"/>
        <v>0.11360000000000001</v>
      </c>
      <c r="L18" s="97" t="str">
        <f t="shared" si="7"/>
        <v/>
      </c>
      <c r="M18" s="345"/>
      <c r="N18" s="98">
        <f t="shared" si="2"/>
        <v>0.1177</v>
      </c>
      <c r="O18" s="95">
        <f t="shared" si="12"/>
        <v>0.1206</v>
      </c>
      <c r="P18" s="97" t="str">
        <f t="shared" si="3"/>
        <v/>
      </c>
      <c r="Q18" s="186"/>
      <c r="R18" s="101"/>
      <c r="S18" s="89"/>
      <c r="T18" s="115" t="s">
        <v>42</v>
      </c>
      <c r="U18" s="186"/>
      <c r="V18" s="370"/>
      <c r="W18" s="94">
        <f t="shared" si="8"/>
        <v>0.11650000000000001</v>
      </c>
      <c r="X18" s="91">
        <f t="shared" si="9"/>
        <v>0.1177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85"/>
      <c r="BA18" s="185"/>
      <c r="BB18" s="185"/>
      <c r="BC18" s="185"/>
    </row>
    <row r="19" spans="1:55" x14ac:dyDescent="0.25">
      <c r="A19" s="128">
        <v>42806</v>
      </c>
      <c r="B19" s="368">
        <v>15.586</v>
      </c>
      <c r="C19" s="368">
        <v>15.7</v>
      </c>
      <c r="D19" s="337">
        <f t="shared" si="4"/>
        <v>14.0274</v>
      </c>
      <c r="E19" s="337">
        <f t="shared" si="5"/>
        <v>17.144600000000001</v>
      </c>
      <c r="F19" s="38">
        <f t="shared" si="6"/>
        <v>15.7</v>
      </c>
      <c r="G19">
        <v>743.31</v>
      </c>
      <c r="H19" s="47">
        <f t="shared" si="0"/>
        <v>0.11669966999999999</v>
      </c>
      <c r="I19" s="186"/>
      <c r="J19" s="56">
        <f t="shared" si="10"/>
        <v>0.11609999999999999</v>
      </c>
      <c r="K19" s="315">
        <f t="shared" si="11"/>
        <v>0.1132</v>
      </c>
      <c r="L19" s="41" t="str">
        <f t="shared" si="7"/>
        <v/>
      </c>
      <c r="M19" s="345"/>
      <c r="N19" s="55">
        <f t="shared" si="2"/>
        <v>0.1173</v>
      </c>
      <c r="O19" s="37">
        <f t="shared" si="12"/>
        <v>0.1202</v>
      </c>
      <c r="P19" s="41" t="str">
        <f t="shared" si="3"/>
        <v/>
      </c>
      <c r="Q19" s="346"/>
      <c r="R19" s="54"/>
      <c r="S19" s="38"/>
      <c r="T19" s="116" t="s">
        <v>42</v>
      </c>
      <c r="U19" s="186"/>
      <c r="V19" s="222"/>
      <c r="W19" s="56">
        <f t="shared" si="8"/>
        <v>0.11609999999999999</v>
      </c>
      <c r="X19" s="47">
        <f t="shared" si="9"/>
        <v>0.1173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85"/>
      <c r="BA19" s="185"/>
      <c r="BB19" s="185"/>
      <c r="BC19" s="185"/>
    </row>
    <row r="20" spans="1:55" s="183" customFormat="1" x14ac:dyDescent="0.25">
      <c r="A20" s="86">
        <v>42807</v>
      </c>
      <c r="B20" s="369">
        <v>15.82</v>
      </c>
      <c r="C20" s="369">
        <v>15.462999999999999</v>
      </c>
      <c r="D20" s="336">
        <f t="shared" si="4"/>
        <v>14.238</v>
      </c>
      <c r="E20" s="336">
        <f t="shared" si="5"/>
        <v>17.402000000000001</v>
      </c>
      <c r="F20" s="89">
        <f t="shared" si="6"/>
        <v>15.462999999999999</v>
      </c>
      <c r="G20" s="183">
        <v>743.4</v>
      </c>
      <c r="H20" s="91">
        <f t="shared" si="0"/>
        <v>0.114951942</v>
      </c>
      <c r="I20" s="186"/>
      <c r="J20" s="94">
        <f t="shared" si="10"/>
        <v>0.1144</v>
      </c>
      <c r="K20" s="316">
        <f t="shared" si="11"/>
        <v>0.1115</v>
      </c>
      <c r="L20" s="97" t="str">
        <f t="shared" si="7"/>
        <v/>
      </c>
      <c r="M20" s="345"/>
      <c r="N20" s="98">
        <f t="shared" si="2"/>
        <v>0.11550000000000001</v>
      </c>
      <c r="O20" s="95">
        <f t="shared" si="12"/>
        <v>0.11840000000000001</v>
      </c>
      <c r="P20" s="97" t="str">
        <f t="shared" si="3"/>
        <v/>
      </c>
      <c r="Q20" s="186"/>
      <c r="R20" s="101"/>
      <c r="S20" s="89"/>
      <c r="T20" s="115" t="s">
        <v>42</v>
      </c>
      <c r="U20" s="186"/>
      <c r="V20" s="370"/>
      <c r="W20" s="94">
        <f t="shared" si="8"/>
        <v>0.1144</v>
      </c>
      <c r="X20" s="91">
        <f t="shared" si="9"/>
        <v>0.11550000000000001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85"/>
      <c r="BA20" s="185"/>
      <c r="BB20" s="185"/>
      <c r="BC20" s="185"/>
    </row>
    <row r="21" spans="1:55" x14ac:dyDescent="0.25">
      <c r="A21" s="128">
        <v>42808</v>
      </c>
      <c r="B21" s="368">
        <v>15.382999999999999</v>
      </c>
      <c r="C21" s="368">
        <v>15.625</v>
      </c>
      <c r="D21" s="337">
        <f t="shared" si="4"/>
        <v>13.8447</v>
      </c>
      <c r="E21" s="337">
        <f t="shared" si="5"/>
        <v>16.921299999999999</v>
      </c>
      <c r="F21" s="38">
        <f t="shared" si="6"/>
        <v>15.625</v>
      </c>
      <c r="G21">
        <v>743.38</v>
      </c>
      <c r="H21" s="47">
        <f t="shared" si="0"/>
        <v>0.116153125</v>
      </c>
      <c r="I21" s="186"/>
      <c r="J21" s="56">
        <f t="shared" si="10"/>
        <v>0.11559999999999999</v>
      </c>
      <c r="K21" s="315">
        <f t="shared" si="11"/>
        <v>0.11269999999999999</v>
      </c>
      <c r="L21" s="41" t="str">
        <f t="shared" si="7"/>
        <v/>
      </c>
      <c r="M21" s="345"/>
      <c r="N21" s="55">
        <f t="shared" si="2"/>
        <v>0.1167</v>
      </c>
      <c r="O21" s="37">
        <f t="shared" si="12"/>
        <v>0.1196</v>
      </c>
      <c r="P21" s="41" t="str">
        <f t="shared" si="3"/>
        <v/>
      </c>
      <c r="Q21" s="346"/>
      <c r="R21" s="54"/>
      <c r="S21" s="38"/>
      <c r="T21" s="116" t="s">
        <v>42</v>
      </c>
      <c r="U21" s="186"/>
      <c r="V21" s="222" t="s">
        <v>31</v>
      </c>
      <c r="W21" s="56">
        <f t="shared" si="8"/>
        <v>0.11559999999999999</v>
      </c>
      <c r="X21" s="47">
        <f t="shared" si="9"/>
        <v>0.1167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85"/>
      <c r="BA21" s="185"/>
      <c r="BB21" s="185"/>
      <c r="BC21" s="185"/>
    </row>
    <row r="22" spans="1:55" s="183" customFormat="1" x14ac:dyDescent="0.25">
      <c r="A22" s="86">
        <v>42809</v>
      </c>
      <c r="B22" s="369">
        <v>15.616</v>
      </c>
      <c r="C22" s="369">
        <v>15.195</v>
      </c>
      <c r="D22" s="336">
        <f t="shared" si="4"/>
        <v>14.054399999999999</v>
      </c>
      <c r="E22" s="336">
        <f t="shared" si="5"/>
        <v>17.177599999999998</v>
      </c>
      <c r="F22" s="89">
        <f t="shared" si="6"/>
        <v>15.195</v>
      </c>
      <c r="G22" s="183">
        <v>743.39</v>
      </c>
      <c r="H22" s="91">
        <f t="shared" si="0"/>
        <v>0.1129581105</v>
      </c>
      <c r="I22" s="186"/>
      <c r="J22" s="94">
        <f t="shared" si="10"/>
        <v>0.1124</v>
      </c>
      <c r="K22" s="316">
        <f t="shared" si="11"/>
        <v>0.1096</v>
      </c>
      <c r="L22" s="97">
        <f t="shared" si="7"/>
        <v>0.108</v>
      </c>
      <c r="M22" s="345"/>
      <c r="N22" s="98">
        <f t="shared" si="2"/>
        <v>0.1135</v>
      </c>
      <c r="O22" s="95">
        <f t="shared" si="12"/>
        <v>0.1163</v>
      </c>
      <c r="P22" s="97" t="str">
        <f t="shared" si="3"/>
        <v/>
      </c>
      <c r="Q22" s="186"/>
      <c r="R22" s="101">
        <v>14.525</v>
      </c>
      <c r="S22" s="89"/>
      <c r="T22" s="115" t="s">
        <v>42</v>
      </c>
      <c r="U22" s="186"/>
      <c r="V22" s="370"/>
      <c r="W22" s="94">
        <f t="shared" si="8"/>
        <v>0.108</v>
      </c>
      <c r="X22" s="91">
        <f t="shared" si="9"/>
        <v>0.1135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85"/>
      <c r="BA22" s="185"/>
      <c r="BB22" s="185"/>
      <c r="BC22" s="185"/>
    </row>
    <row r="23" spans="1:55" x14ac:dyDescent="0.25">
      <c r="A23" s="128">
        <v>42810</v>
      </c>
      <c r="B23" s="368">
        <v>15.641</v>
      </c>
      <c r="C23" s="368">
        <v>15.375</v>
      </c>
      <c r="D23" s="337">
        <f t="shared" si="4"/>
        <v>14.0769</v>
      </c>
      <c r="E23" s="337">
        <f t="shared" si="5"/>
        <v>17.205100000000002</v>
      </c>
      <c r="F23" s="38">
        <f t="shared" si="6"/>
        <v>15.375</v>
      </c>
      <c r="G23">
        <v>743.43</v>
      </c>
      <c r="H23" s="47">
        <f t="shared" si="0"/>
        <v>0.1143023625</v>
      </c>
      <c r="I23" s="186"/>
      <c r="J23" s="56">
        <f t="shared" si="10"/>
        <v>0.1137</v>
      </c>
      <c r="K23" s="315">
        <f t="shared" si="11"/>
        <v>0.1109</v>
      </c>
      <c r="L23" s="41" t="str">
        <f t="shared" si="7"/>
        <v/>
      </c>
      <c r="M23" s="345"/>
      <c r="N23" s="55">
        <f t="shared" si="2"/>
        <v>0.1149</v>
      </c>
      <c r="O23" s="37">
        <f t="shared" si="12"/>
        <v>0.1177</v>
      </c>
      <c r="P23" s="41" t="str">
        <f t="shared" si="3"/>
        <v/>
      </c>
      <c r="Q23" s="346"/>
      <c r="R23" s="54"/>
      <c r="S23" s="38"/>
      <c r="T23" s="116" t="s">
        <v>42</v>
      </c>
      <c r="U23" s="186"/>
      <c r="V23" s="222" t="s">
        <v>31</v>
      </c>
      <c r="W23" s="56">
        <f t="shared" si="8"/>
        <v>0.1137</v>
      </c>
      <c r="X23" s="47">
        <f t="shared" si="9"/>
        <v>0.1149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85"/>
      <c r="BA23" s="185"/>
      <c r="BB23" s="185"/>
      <c r="BC23" s="185"/>
    </row>
    <row r="24" spans="1:55" s="183" customFormat="1" x14ac:dyDescent="0.25">
      <c r="A24" s="86">
        <v>42811</v>
      </c>
      <c r="B24" s="369">
        <v>15.5</v>
      </c>
      <c r="C24" s="369">
        <v>15</v>
      </c>
      <c r="D24" s="336">
        <f t="shared" si="4"/>
        <v>13.95</v>
      </c>
      <c r="E24" s="336">
        <f t="shared" si="5"/>
        <v>17.05</v>
      </c>
      <c r="F24" s="89">
        <f t="shared" si="6"/>
        <v>15</v>
      </c>
      <c r="G24" s="183">
        <v>743.43</v>
      </c>
      <c r="H24" s="91">
        <f t="shared" si="0"/>
        <v>0.11151449999999999</v>
      </c>
      <c r="I24" s="186"/>
      <c r="J24" s="94">
        <f t="shared" si="10"/>
        <v>0.111</v>
      </c>
      <c r="K24" s="316">
        <f t="shared" si="11"/>
        <v>0.1082</v>
      </c>
      <c r="L24" s="97" t="str">
        <f t="shared" si="7"/>
        <v/>
      </c>
      <c r="M24" s="345"/>
      <c r="N24" s="98">
        <f t="shared" si="2"/>
        <v>0.11210000000000001</v>
      </c>
      <c r="O24" s="95">
        <f t="shared" si="12"/>
        <v>0.1149</v>
      </c>
      <c r="P24" s="97" t="str">
        <f t="shared" si="3"/>
        <v/>
      </c>
      <c r="Q24" s="186"/>
      <c r="R24" s="101"/>
      <c r="S24" s="89"/>
      <c r="T24" s="115" t="s">
        <v>42</v>
      </c>
      <c r="U24" s="186"/>
      <c r="V24" s="370"/>
      <c r="W24" s="94">
        <f t="shared" si="8"/>
        <v>0.111</v>
      </c>
      <c r="X24" s="91">
        <f t="shared" si="9"/>
        <v>0.11210000000000001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85"/>
      <c r="BA24" s="185"/>
      <c r="BB24" s="185"/>
      <c r="BC24" s="185"/>
    </row>
    <row r="25" spans="1:55" x14ac:dyDescent="0.25">
      <c r="A25" s="128">
        <v>42812</v>
      </c>
      <c r="B25" s="368">
        <v>15.259</v>
      </c>
      <c r="C25" s="368">
        <v>15.087999999999999</v>
      </c>
      <c r="D25" s="337">
        <f t="shared" si="4"/>
        <v>13.7331</v>
      </c>
      <c r="E25" s="337">
        <f t="shared" si="5"/>
        <v>16.7849</v>
      </c>
      <c r="F25" s="38">
        <f t="shared" si="6"/>
        <v>15.087999999999999</v>
      </c>
      <c r="G25">
        <v>743.43</v>
      </c>
      <c r="H25" s="47">
        <f t="shared" si="0"/>
        <v>0.11216871839999998</v>
      </c>
      <c r="I25" s="186"/>
      <c r="J25" s="56">
        <f t="shared" si="10"/>
        <v>0.1116</v>
      </c>
      <c r="K25" s="315">
        <f t="shared" si="11"/>
        <v>0.10879999999999999</v>
      </c>
      <c r="L25" s="41" t="str">
        <f t="shared" si="7"/>
        <v/>
      </c>
      <c r="M25" s="345"/>
      <c r="N25" s="55">
        <f t="shared" si="2"/>
        <v>0.11269999999999999</v>
      </c>
      <c r="O25" s="37">
        <f t="shared" si="12"/>
        <v>0.11550000000000001</v>
      </c>
      <c r="P25" s="41" t="str">
        <f t="shared" si="3"/>
        <v/>
      </c>
      <c r="Q25" s="346"/>
      <c r="R25" s="54"/>
      <c r="S25" s="225"/>
      <c r="T25" s="226" t="s">
        <v>42</v>
      </c>
      <c r="U25" s="376"/>
      <c r="V25" s="222"/>
      <c r="W25" s="56">
        <f t="shared" si="8"/>
        <v>0.1116</v>
      </c>
      <c r="X25" s="47">
        <f t="shared" si="9"/>
        <v>0.11269999999999999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85"/>
      <c r="BA25" s="185"/>
      <c r="BB25" s="185"/>
      <c r="BC25" s="185"/>
    </row>
    <row r="26" spans="1:55" s="183" customFormat="1" x14ac:dyDescent="0.25">
      <c r="A26" s="86">
        <v>42813</v>
      </c>
      <c r="B26" s="369">
        <v>15.259</v>
      </c>
      <c r="C26" s="369">
        <v>15.574999999999999</v>
      </c>
      <c r="D26" s="336">
        <f t="shared" si="4"/>
        <v>13.7331</v>
      </c>
      <c r="E26" s="336">
        <f t="shared" si="5"/>
        <v>16.7849</v>
      </c>
      <c r="F26" s="89">
        <f t="shared" si="6"/>
        <v>15.574999999999999</v>
      </c>
      <c r="G26" s="183">
        <v>743.43</v>
      </c>
      <c r="H26" s="91">
        <f t="shared" si="0"/>
        <v>0.11578922249999998</v>
      </c>
      <c r="I26" s="186"/>
      <c r="J26" s="94">
        <f t="shared" si="10"/>
        <v>0.1152</v>
      </c>
      <c r="K26" s="316">
        <f t="shared" si="11"/>
        <v>0.1123</v>
      </c>
      <c r="L26" s="97" t="str">
        <f t="shared" si="7"/>
        <v/>
      </c>
      <c r="M26" s="345"/>
      <c r="N26" s="98">
        <f t="shared" si="2"/>
        <v>0.1164</v>
      </c>
      <c r="O26" s="95">
        <f t="shared" si="12"/>
        <v>0.1193</v>
      </c>
      <c r="P26" s="97" t="str">
        <f t="shared" si="3"/>
        <v/>
      </c>
      <c r="Q26" s="186"/>
      <c r="R26" s="101"/>
      <c r="S26" s="89"/>
      <c r="T26" s="115" t="s">
        <v>42</v>
      </c>
      <c r="U26" s="186"/>
      <c r="V26" s="370"/>
      <c r="W26" s="94">
        <f t="shared" si="8"/>
        <v>0.1152</v>
      </c>
      <c r="X26" s="91">
        <f t="shared" si="9"/>
        <v>0.1164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85"/>
      <c r="BA26" s="185"/>
      <c r="BB26" s="185"/>
      <c r="BC26" s="185"/>
    </row>
    <row r="27" spans="1:55" x14ac:dyDescent="0.25">
      <c r="A27" s="128">
        <v>42814</v>
      </c>
      <c r="B27" s="368">
        <v>15.372999999999999</v>
      </c>
      <c r="C27" s="368">
        <v>15.528</v>
      </c>
      <c r="D27" s="337">
        <f t="shared" si="4"/>
        <v>13.835699999999999</v>
      </c>
      <c r="E27" s="337">
        <f t="shared" si="5"/>
        <v>16.910299999999999</v>
      </c>
      <c r="F27" s="38">
        <f t="shared" si="6"/>
        <v>15.528</v>
      </c>
      <c r="G27">
        <v>743.46</v>
      </c>
      <c r="H27" s="47">
        <f t="shared" si="0"/>
        <v>0.11544446880000002</v>
      </c>
      <c r="I27" s="186"/>
      <c r="J27" s="56">
        <f t="shared" si="10"/>
        <v>0.1149</v>
      </c>
      <c r="K27" s="315">
        <f t="shared" si="11"/>
        <v>0.112</v>
      </c>
      <c r="L27" s="41" t="str">
        <f t="shared" si="7"/>
        <v/>
      </c>
      <c r="M27" s="345"/>
      <c r="N27" s="55">
        <f t="shared" si="2"/>
        <v>0.11600000000000001</v>
      </c>
      <c r="O27" s="37">
        <f t="shared" si="12"/>
        <v>0.11890000000000001</v>
      </c>
      <c r="P27" s="41" t="str">
        <f t="shared" si="3"/>
        <v/>
      </c>
      <c r="Q27" s="346"/>
      <c r="R27" s="54"/>
      <c r="S27" s="38"/>
      <c r="T27" s="116" t="s">
        <v>42</v>
      </c>
      <c r="U27" s="186"/>
      <c r="V27" s="222"/>
      <c r="W27" s="56">
        <f t="shared" si="8"/>
        <v>0.1149</v>
      </c>
      <c r="X27" s="47">
        <f t="shared" si="9"/>
        <v>0.11600000000000001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85"/>
      <c r="BA27" s="185"/>
      <c r="BB27" s="185"/>
      <c r="BC27" s="185"/>
    </row>
    <row r="28" spans="1:55" s="183" customFormat="1" x14ac:dyDescent="0.25">
      <c r="A28" s="86">
        <v>42815</v>
      </c>
      <c r="B28" s="369">
        <v>15.342000000000001</v>
      </c>
      <c r="C28" s="369">
        <v>15.25</v>
      </c>
      <c r="D28" s="336">
        <f t="shared" si="4"/>
        <v>13.8078</v>
      </c>
      <c r="E28" s="336">
        <f t="shared" si="5"/>
        <v>16.876200000000001</v>
      </c>
      <c r="F28" s="89">
        <f>IF(C28&lt;D28,D28,IF(C28&gt;E28,E28,C28))</f>
        <v>15.25</v>
      </c>
      <c r="G28" s="183">
        <v>743.53</v>
      </c>
      <c r="H28" s="91">
        <f t="shared" si="0"/>
        <v>0.113388325</v>
      </c>
      <c r="I28" s="186"/>
      <c r="J28" s="94">
        <f t="shared" si="10"/>
        <v>0.1128</v>
      </c>
      <c r="K28" s="316">
        <f t="shared" si="11"/>
        <v>0.11</v>
      </c>
      <c r="L28" s="97" t="str">
        <f t="shared" si="7"/>
        <v/>
      </c>
      <c r="M28" s="345"/>
      <c r="N28" s="98">
        <f t="shared" si="2"/>
        <v>0.114</v>
      </c>
      <c r="O28" s="95">
        <f t="shared" si="12"/>
        <v>0.1168</v>
      </c>
      <c r="P28" s="97" t="str">
        <f t="shared" si="3"/>
        <v/>
      </c>
      <c r="Q28" s="186"/>
      <c r="R28" s="101"/>
      <c r="S28" s="89"/>
      <c r="T28" s="115" t="s">
        <v>42</v>
      </c>
      <c r="U28" s="186"/>
      <c r="V28" s="370"/>
      <c r="W28" s="94">
        <f t="shared" si="8"/>
        <v>0.1128</v>
      </c>
      <c r="X28" s="91">
        <f t="shared" si="9"/>
        <v>0.114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85"/>
      <c r="BA28" s="185"/>
      <c r="BB28" s="185"/>
      <c r="BC28" s="185"/>
    </row>
    <row r="29" spans="1:55" x14ac:dyDescent="0.25">
      <c r="A29" s="128">
        <v>42816</v>
      </c>
      <c r="B29" s="368">
        <v>15.260999999999999</v>
      </c>
      <c r="C29" s="368">
        <v>15.282999999999999</v>
      </c>
      <c r="D29" s="337">
        <f t="shared" si="4"/>
        <v>13.7349</v>
      </c>
      <c r="E29" s="337">
        <f t="shared" si="5"/>
        <v>16.787099999999999</v>
      </c>
      <c r="F29" s="38">
        <f t="shared" si="6"/>
        <v>15.282999999999999</v>
      </c>
      <c r="G29">
        <v>743.72</v>
      </c>
      <c r="H29" s="47">
        <f t="shared" si="0"/>
        <v>0.1136627276</v>
      </c>
      <c r="I29" s="186"/>
      <c r="J29" s="56">
        <f t="shared" si="10"/>
        <v>0.11310000000000001</v>
      </c>
      <c r="K29" s="315">
        <f t="shared" si="11"/>
        <v>0.1103</v>
      </c>
      <c r="L29" s="41" t="str">
        <f t="shared" si="7"/>
        <v/>
      </c>
      <c r="M29" s="345"/>
      <c r="N29" s="55">
        <f t="shared" si="2"/>
        <v>0.1142</v>
      </c>
      <c r="O29" s="37">
        <f t="shared" si="12"/>
        <v>0.1171</v>
      </c>
      <c r="P29" s="41" t="str">
        <f t="shared" si="3"/>
        <v/>
      </c>
      <c r="Q29" s="346"/>
      <c r="R29" s="54"/>
      <c r="S29" s="38"/>
      <c r="T29" s="116" t="s">
        <v>42</v>
      </c>
      <c r="U29" s="186"/>
      <c r="V29" s="222"/>
      <c r="W29" s="56">
        <f t="shared" si="8"/>
        <v>0.11310000000000001</v>
      </c>
      <c r="X29" s="47">
        <f t="shared" si="9"/>
        <v>0.1142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85"/>
      <c r="BA29" s="185"/>
      <c r="BB29" s="185"/>
      <c r="BC29" s="185"/>
    </row>
    <row r="30" spans="1:55" s="183" customFormat="1" x14ac:dyDescent="0.25">
      <c r="A30" s="86">
        <v>42817</v>
      </c>
      <c r="B30" s="369">
        <v>15.134</v>
      </c>
      <c r="C30" s="369">
        <v>15.513</v>
      </c>
      <c r="D30" s="336">
        <f t="shared" si="4"/>
        <v>13.6206</v>
      </c>
      <c r="E30" s="336">
        <f t="shared" si="5"/>
        <v>16.647400000000001</v>
      </c>
      <c r="F30" s="89">
        <f t="shared" si="6"/>
        <v>15.513</v>
      </c>
      <c r="G30" s="183">
        <v>743.56</v>
      </c>
      <c r="H30" s="91">
        <f t="shared" si="0"/>
        <v>0.1153484628</v>
      </c>
      <c r="I30" s="186"/>
      <c r="J30" s="94">
        <f t="shared" si="10"/>
        <v>0.1148</v>
      </c>
      <c r="K30" s="316">
        <f t="shared" si="11"/>
        <v>0.1119</v>
      </c>
      <c r="L30" s="97" t="str">
        <f t="shared" si="7"/>
        <v/>
      </c>
      <c r="M30" s="345"/>
      <c r="N30" s="98">
        <f t="shared" si="2"/>
        <v>0.1159</v>
      </c>
      <c r="O30" s="95">
        <f t="shared" si="12"/>
        <v>0.1188</v>
      </c>
      <c r="P30" s="97" t="str">
        <f t="shared" si="3"/>
        <v/>
      </c>
      <c r="Q30" s="186"/>
      <c r="R30" s="101"/>
      <c r="S30" s="89"/>
      <c r="T30" s="115" t="s">
        <v>42</v>
      </c>
      <c r="U30" s="186"/>
      <c r="V30" s="370"/>
      <c r="W30" s="94">
        <f t="shared" si="8"/>
        <v>0.1148</v>
      </c>
      <c r="X30" s="91">
        <f t="shared" si="9"/>
        <v>0.1159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85"/>
      <c r="BA30" s="185"/>
      <c r="BB30" s="185"/>
      <c r="BC30" s="185"/>
    </row>
    <row r="31" spans="1:55" x14ac:dyDescent="0.25">
      <c r="A31" s="128">
        <v>42818</v>
      </c>
      <c r="B31" s="368">
        <v>15.079000000000001</v>
      </c>
      <c r="C31" s="368">
        <v>15</v>
      </c>
      <c r="D31" s="337">
        <f t="shared" si="4"/>
        <v>13.571100000000001</v>
      </c>
      <c r="E31" s="337">
        <f t="shared" si="5"/>
        <v>16.5869</v>
      </c>
      <c r="F31" s="38">
        <f t="shared" si="6"/>
        <v>15</v>
      </c>
      <c r="G31">
        <v>743.78</v>
      </c>
      <c r="H31" s="47">
        <f t="shared" si="0"/>
        <v>0.11156699999999999</v>
      </c>
      <c r="I31" s="186"/>
      <c r="J31" s="56">
        <f t="shared" si="10"/>
        <v>0.111</v>
      </c>
      <c r="K31" s="315">
        <f t="shared" si="11"/>
        <v>0.1082</v>
      </c>
      <c r="L31" s="41" t="str">
        <f t="shared" si="7"/>
        <v/>
      </c>
      <c r="M31" s="345"/>
      <c r="N31" s="55">
        <f t="shared" si="2"/>
        <v>0.11210000000000001</v>
      </c>
      <c r="O31" s="37">
        <f t="shared" si="12"/>
        <v>0.1149</v>
      </c>
      <c r="P31" s="41" t="str">
        <f t="shared" si="3"/>
        <v/>
      </c>
      <c r="Q31" s="346"/>
      <c r="R31" s="54"/>
      <c r="S31" s="38"/>
      <c r="T31" s="116" t="s">
        <v>42</v>
      </c>
      <c r="U31" s="186"/>
      <c r="V31" s="222"/>
      <c r="W31" s="56">
        <f t="shared" si="8"/>
        <v>0.111</v>
      </c>
      <c r="X31" s="47">
        <f t="shared" si="9"/>
        <v>0.11210000000000001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85"/>
      <c r="BA31" s="185"/>
      <c r="BB31" s="185"/>
      <c r="BC31" s="185"/>
    </row>
    <row r="32" spans="1:55" s="183" customFormat="1" x14ac:dyDescent="0.25">
      <c r="A32" s="86">
        <v>42819</v>
      </c>
      <c r="B32" s="369">
        <v>14.738</v>
      </c>
      <c r="C32" s="369">
        <v>14.939</v>
      </c>
      <c r="D32" s="336">
        <f t="shared" si="4"/>
        <v>13.264199999999999</v>
      </c>
      <c r="E32" s="336">
        <f t="shared" si="5"/>
        <v>16.2118</v>
      </c>
      <c r="F32" s="89">
        <f t="shared" si="6"/>
        <v>14.939</v>
      </c>
      <c r="G32" s="183">
        <v>743.78</v>
      </c>
      <c r="H32" s="91">
        <f t="shared" si="0"/>
        <v>0.1111132942</v>
      </c>
      <c r="I32" s="186"/>
      <c r="J32" s="94">
        <f t="shared" si="10"/>
        <v>0.1106</v>
      </c>
      <c r="K32" s="316">
        <f t="shared" si="11"/>
        <v>0.10780000000000001</v>
      </c>
      <c r="L32" s="97" t="str">
        <f t="shared" si="7"/>
        <v/>
      </c>
      <c r="M32" s="345"/>
      <c r="N32" s="98">
        <f t="shared" si="2"/>
        <v>0.11169999999999999</v>
      </c>
      <c r="O32" s="95">
        <f t="shared" si="12"/>
        <v>0.1144</v>
      </c>
      <c r="P32" s="97" t="str">
        <f t="shared" si="3"/>
        <v/>
      </c>
      <c r="Q32" s="186"/>
      <c r="R32" s="101"/>
      <c r="S32" s="89"/>
      <c r="T32" s="115" t="s">
        <v>42</v>
      </c>
      <c r="U32" s="186"/>
      <c r="V32" s="370"/>
      <c r="W32" s="94">
        <f t="shared" si="8"/>
        <v>0.1106</v>
      </c>
      <c r="X32" s="91">
        <f t="shared" si="9"/>
        <v>0.11169999999999999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85"/>
      <c r="BA32" s="185"/>
      <c r="BB32" s="185"/>
      <c r="BC32" s="185"/>
    </row>
    <row r="33" spans="1:55" x14ac:dyDescent="0.25">
      <c r="A33" s="128">
        <v>42820</v>
      </c>
      <c r="B33" s="368">
        <v>14.742000000000001</v>
      </c>
      <c r="C33" s="368">
        <v>15.009</v>
      </c>
      <c r="D33" s="337">
        <f t="shared" si="4"/>
        <v>13.267800000000001</v>
      </c>
      <c r="E33" s="337">
        <f t="shared" si="5"/>
        <v>16.216200000000001</v>
      </c>
      <c r="F33" s="38">
        <f t="shared" si="6"/>
        <v>15.009</v>
      </c>
      <c r="G33">
        <v>743.78</v>
      </c>
      <c r="H33" s="47">
        <f t="shared" si="0"/>
        <v>0.1116339402</v>
      </c>
      <c r="I33" s="186"/>
      <c r="J33" s="56">
        <f t="shared" si="10"/>
        <v>0.1111</v>
      </c>
      <c r="K33" s="315">
        <f t="shared" si="11"/>
        <v>0.10829999999999999</v>
      </c>
      <c r="L33" s="41" t="str">
        <f t="shared" si="7"/>
        <v/>
      </c>
      <c r="M33" s="345"/>
      <c r="N33" s="55">
        <f t="shared" si="2"/>
        <v>0.11219999999999999</v>
      </c>
      <c r="O33" s="37">
        <f t="shared" si="12"/>
        <v>0.115</v>
      </c>
      <c r="P33" s="41" t="str">
        <f t="shared" si="3"/>
        <v/>
      </c>
      <c r="Q33" s="186"/>
      <c r="R33" s="54"/>
      <c r="S33" s="38"/>
      <c r="T33" s="116" t="s">
        <v>42</v>
      </c>
      <c r="U33" s="186"/>
      <c r="V33" s="222"/>
      <c r="W33" s="56">
        <f t="shared" si="8"/>
        <v>0.1111</v>
      </c>
      <c r="X33" s="47">
        <f t="shared" si="9"/>
        <v>0.11219999999999999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85"/>
      <c r="BA33" s="185"/>
      <c r="BB33" s="185"/>
      <c r="BC33" s="185"/>
    </row>
    <row r="34" spans="1:55" s="183" customFormat="1" x14ac:dyDescent="0.25">
      <c r="A34" s="86">
        <v>42821</v>
      </c>
      <c r="B34" s="369">
        <v>14.689</v>
      </c>
      <c r="C34" s="369">
        <v>14.4</v>
      </c>
      <c r="D34" s="336">
        <f t="shared" si="4"/>
        <v>13.2201</v>
      </c>
      <c r="E34" s="336">
        <f t="shared" si="5"/>
        <v>16.157900000000001</v>
      </c>
      <c r="F34" s="89">
        <f t="shared" si="6"/>
        <v>14.4</v>
      </c>
      <c r="G34" s="183">
        <v>744.04</v>
      </c>
      <c r="H34" s="91">
        <f t="shared" si="0"/>
        <v>0.10714175999999999</v>
      </c>
      <c r="I34" s="186"/>
      <c r="J34" s="94">
        <f t="shared" si="10"/>
        <v>0.1066</v>
      </c>
      <c r="K34" s="316">
        <f t="shared" si="11"/>
        <v>0.10390000000000001</v>
      </c>
      <c r="L34" s="97" t="str">
        <f t="shared" si="7"/>
        <v/>
      </c>
      <c r="M34" s="345"/>
      <c r="N34" s="98">
        <f t="shared" si="2"/>
        <v>0.1077</v>
      </c>
      <c r="O34" s="95">
        <f t="shared" si="12"/>
        <v>0.1104</v>
      </c>
      <c r="P34" s="97" t="str">
        <f t="shared" si="3"/>
        <v/>
      </c>
      <c r="Q34" s="186"/>
      <c r="R34" s="101"/>
      <c r="S34" s="89"/>
      <c r="T34" s="115" t="s">
        <v>42</v>
      </c>
      <c r="U34" s="186"/>
      <c r="V34" s="370"/>
      <c r="W34" s="94">
        <f t="shared" si="8"/>
        <v>0.1066</v>
      </c>
      <c r="X34" s="91">
        <f t="shared" si="9"/>
        <v>0.1077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85"/>
      <c r="BA34" s="185"/>
      <c r="BB34" s="185"/>
      <c r="BC34" s="185"/>
    </row>
    <row r="35" spans="1:55" x14ac:dyDescent="0.25">
      <c r="A35" s="358">
        <v>42822</v>
      </c>
      <c r="B35" s="368">
        <v>14.444000000000001</v>
      </c>
      <c r="C35" s="368">
        <v>14.43</v>
      </c>
      <c r="D35" s="359"/>
      <c r="E35" s="359"/>
      <c r="F35" s="360">
        <v>14.43</v>
      </c>
      <c r="G35">
        <v>744.06</v>
      </c>
      <c r="H35" s="361">
        <f t="shared" si="0"/>
        <v>0.107367858</v>
      </c>
      <c r="I35" s="186"/>
      <c r="J35" s="362">
        <f t="shared" si="10"/>
        <v>0.10680000000000001</v>
      </c>
      <c r="K35" s="363">
        <f t="shared" si="11"/>
        <v>0.1041</v>
      </c>
      <c r="L35" s="364" t="str">
        <f t="shared" si="7"/>
        <v/>
      </c>
      <c r="M35" s="345"/>
      <c r="N35" s="365">
        <f t="shared" si="2"/>
        <v>0.1079</v>
      </c>
      <c r="O35" s="345">
        <f t="shared" si="12"/>
        <v>0.1106</v>
      </c>
      <c r="P35" s="364"/>
      <c r="Q35" s="186"/>
      <c r="R35" s="366"/>
      <c r="S35" s="360"/>
      <c r="T35" s="367" t="s">
        <v>42</v>
      </c>
      <c r="U35" s="186"/>
      <c r="V35" s="222"/>
      <c r="W35" s="56">
        <f t="shared" si="8"/>
        <v>0.10680000000000001</v>
      </c>
      <c r="X35" s="47">
        <f t="shared" si="9"/>
        <v>0.1079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85"/>
      <c r="BA35" s="185"/>
      <c r="BB35" s="185"/>
      <c r="BC35" s="185"/>
    </row>
    <row r="36" spans="1:55" s="183" customFormat="1" x14ac:dyDescent="0.25">
      <c r="A36" s="86">
        <v>42823</v>
      </c>
      <c r="B36" s="369">
        <v>14.507</v>
      </c>
      <c r="C36" s="369">
        <v>15.282</v>
      </c>
      <c r="D36" s="336"/>
      <c r="E36" s="336"/>
      <c r="F36" s="89">
        <f>C36</f>
        <v>15.282</v>
      </c>
      <c r="G36" s="183">
        <v>744.12</v>
      </c>
      <c r="H36" s="91">
        <f>(F36*G36)/100000</f>
        <v>0.11371641840000001</v>
      </c>
      <c r="I36" s="186"/>
      <c r="J36" s="94">
        <f t="shared" si="10"/>
        <v>0.1132</v>
      </c>
      <c r="K36" s="316">
        <f t="shared" si="11"/>
        <v>0.1103</v>
      </c>
      <c r="L36" s="97" t="str">
        <f t="shared" si="7"/>
        <v/>
      </c>
      <c r="M36" s="345"/>
      <c r="N36" s="98">
        <f t="shared" si="2"/>
        <v>0.1143</v>
      </c>
      <c r="O36" s="95">
        <f t="shared" si="12"/>
        <v>0.1171</v>
      </c>
      <c r="P36" s="97"/>
      <c r="Q36" s="186"/>
      <c r="R36" s="101"/>
      <c r="S36" s="89">
        <v>15.4</v>
      </c>
      <c r="T36" s="115" t="s">
        <v>42</v>
      </c>
      <c r="U36" s="186"/>
      <c r="V36" s="370"/>
      <c r="W36" s="94">
        <f t="shared" si="8"/>
        <v>0.1132</v>
      </c>
      <c r="X36" s="91">
        <f t="shared" si="9"/>
        <v>0.1143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85"/>
      <c r="BA36" s="185"/>
      <c r="BB36" s="185"/>
      <c r="BC36" s="185"/>
    </row>
    <row r="37" spans="1:55" x14ac:dyDescent="0.25">
      <c r="A37" s="358">
        <v>42824</v>
      </c>
      <c r="B37" s="371">
        <v>14.827</v>
      </c>
      <c r="C37" s="372">
        <v>15.845000000000001</v>
      </c>
      <c r="D37" s="359"/>
      <c r="E37" s="359"/>
      <c r="F37" s="360">
        <f>C37</f>
        <v>15.845000000000001</v>
      </c>
      <c r="G37">
        <v>743.86</v>
      </c>
      <c r="H37" s="361">
        <f t="shared" ref="H37:H38" si="13">(F37*G37)/100000</f>
        <v>0.117864617</v>
      </c>
      <c r="I37" s="186"/>
      <c r="J37" s="362">
        <f t="shared" si="10"/>
        <v>0.1173</v>
      </c>
      <c r="K37" s="363">
        <f t="shared" si="11"/>
        <v>0.1143</v>
      </c>
      <c r="L37" s="364"/>
      <c r="M37" s="345"/>
      <c r="N37" s="365">
        <f t="shared" si="2"/>
        <v>0.11849999999999999</v>
      </c>
      <c r="O37" s="345">
        <f t="shared" si="12"/>
        <v>0.12139999999999999</v>
      </c>
      <c r="P37" s="364"/>
      <c r="Q37" s="186"/>
      <c r="R37" s="366"/>
      <c r="S37" s="360">
        <v>15.925000000000001</v>
      </c>
      <c r="T37" s="367" t="s">
        <v>42</v>
      </c>
      <c r="U37" s="186"/>
      <c r="V37" s="222"/>
      <c r="W37" s="56">
        <f t="shared" si="8"/>
        <v>0.1173</v>
      </c>
      <c r="X37" s="47">
        <f t="shared" si="9"/>
        <v>0.11849999999999999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85"/>
      <c r="BA37" s="185"/>
      <c r="BB37" s="185"/>
      <c r="BC37" s="185"/>
    </row>
    <row r="38" spans="1:55" s="183" customFormat="1" ht="15.75" thickBot="1" x14ac:dyDescent="0.3">
      <c r="A38" s="131">
        <v>42825</v>
      </c>
      <c r="B38" s="373">
        <v>14.877000000000001</v>
      </c>
      <c r="C38" s="374">
        <v>15.102</v>
      </c>
      <c r="D38" s="339">
        <f t="shared" si="4"/>
        <v>13.3893</v>
      </c>
      <c r="E38" s="339">
        <f t="shared" si="5"/>
        <v>16.364699999999999</v>
      </c>
      <c r="F38" s="134">
        <f t="shared" si="6"/>
        <v>15.102</v>
      </c>
      <c r="G38" s="377">
        <v>743.79</v>
      </c>
      <c r="H38" s="136">
        <f t="shared" si="13"/>
        <v>0.1123271658</v>
      </c>
      <c r="I38" s="186"/>
      <c r="J38" s="140">
        <f t="shared" si="10"/>
        <v>0.1118</v>
      </c>
      <c r="K38" s="317">
        <f t="shared" si="11"/>
        <v>0.109</v>
      </c>
      <c r="L38" s="142" t="str">
        <f t="shared" si="7"/>
        <v/>
      </c>
      <c r="M38" s="345"/>
      <c r="N38" s="145">
        <f t="shared" si="2"/>
        <v>0.1129</v>
      </c>
      <c r="O38" s="141">
        <f t="shared" si="12"/>
        <v>0.1157</v>
      </c>
      <c r="P38" s="142" t="str">
        <f t="shared" si="3"/>
        <v/>
      </c>
      <c r="Q38" s="186"/>
      <c r="R38" s="190"/>
      <c r="S38" s="134"/>
      <c r="T38" s="149" t="s">
        <v>42</v>
      </c>
      <c r="U38" s="186"/>
      <c r="V38" s="370"/>
      <c r="W38" s="140">
        <f t="shared" si="8"/>
        <v>0.1118</v>
      </c>
      <c r="X38" s="136">
        <f t="shared" si="9"/>
        <v>0.1129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85"/>
      <c r="BA38" s="185"/>
      <c r="BB38" s="185"/>
      <c r="BC38" s="185"/>
    </row>
    <row r="39" spans="1:55" x14ac:dyDescent="0.25">
      <c r="A39" s="65" t="s">
        <v>47</v>
      </c>
      <c r="B39" s="368"/>
      <c r="C39" s="39"/>
      <c r="D39" s="39"/>
      <c r="E39" s="39"/>
      <c r="F39" s="37"/>
      <c r="G39" s="39"/>
      <c r="H39" s="37">
        <f>ROUND(SUM(H8:H38)/31,4)</f>
        <v>0.1149</v>
      </c>
      <c r="I39" s="35"/>
      <c r="J39" s="50"/>
      <c r="K39" s="38"/>
      <c r="L39" s="36"/>
      <c r="M39" s="38"/>
      <c r="N39" s="38"/>
      <c r="O39" s="38"/>
      <c r="P39" s="36"/>
      <c r="Q39" s="1"/>
      <c r="R39" s="36"/>
      <c r="S39" s="36"/>
      <c r="T39" s="35"/>
      <c r="U39" s="35"/>
      <c r="V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85"/>
      <c r="BA39" s="185"/>
      <c r="BB39" s="185"/>
      <c r="BC39" s="185"/>
    </row>
    <row r="40" spans="1:55" x14ac:dyDescent="0.25"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85"/>
      <c r="BA40" s="185"/>
      <c r="BB40" s="185"/>
      <c r="BC40" s="185"/>
    </row>
    <row r="41" spans="1:55" x14ac:dyDescent="0.25"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85"/>
      <c r="BA41" s="185"/>
      <c r="BB41" s="185"/>
      <c r="BC41" s="185"/>
    </row>
    <row r="42" spans="1:55" x14ac:dyDescent="0.25"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85"/>
      <c r="BA42" s="185"/>
      <c r="BB42" s="185"/>
      <c r="BC42" s="185"/>
    </row>
    <row r="43" spans="1:55" x14ac:dyDescent="0.25"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85"/>
      <c r="BA43" s="185"/>
      <c r="BB43" s="185"/>
      <c r="BC43" s="185"/>
    </row>
    <row r="44" spans="1:55" x14ac:dyDescent="0.25"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85"/>
      <c r="BA44" s="185"/>
      <c r="BB44" s="185"/>
      <c r="BC44" s="185"/>
    </row>
    <row r="45" spans="1:55" x14ac:dyDescent="0.25"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85"/>
      <c r="BA45" s="185"/>
      <c r="BB45" s="185"/>
      <c r="BC45" s="185"/>
    </row>
    <row r="46" spans="1:55" x14ac:dyDescent="0.25"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85"/>
      <c r="BA46" s="185"/>
      <c r="BB46" s="185"/>
      <c r="BC46" s="185"/>
    </row>
    <row r="47" spans="1:55" x14ac:dyDescent="0.25"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85"/>
      <c r="BA47" s="185"/>
      <c r="BB47" s="185"/>
      <c r="BC47" s="185"/>
    </row>
    <row r="48" spans="1:55" x14ac:dyDescent="0.25"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85"/>
      <c r="BA48" s="185"/>
      <c r="BB48" s="185"/>
      <c r="BC48" s="185"/>
    </row>
    <row r="49" spans="25:55" x14ac:dyDescent="0.25"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85"/>
      <c r="BA49" s="185"/>
      <c r="BB49" s="185"/>
      <c r="BC49" s="185"/>
    </row>
    <row r="50" spans="25:55" x14ac:dyDescent="0.25"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</row>
  </sheetData>
  <mergeCells count="4">
    <mergeCell ref="J6:L6"/>
    <mergeCell ref="N6:P6"/>
    <mergeCell ref="R6:S6"/>
    <mergeCell ref="W6:X6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6"/>
  <sheetViews>
    <sheetView topLeftCell="A12" zoomScale="90" zoomScaleNormal="90" workbookViewId="0">
      <selection activeCell="F32" sqref="F32"/>
    </sheetView>
  </sheetViews>
  <sheetFormatPr defaultRowHeight="15" x14ac:dyDescent="0.25"/>
  <cols>
    <col min="1" max="1" width="14" customWidth="1"/>
    <col min="2" max="3" width="11" customWidth="1"/>
    <col min="4" max="5" width="11" hidden="1" customWidth="1"/>
    <col min="6" max="6" width="10.7109375" customWidth="1"/>
    <col min="7" max="7" width="12.28515625" customWidth="1"/>
    <col min="8" max="8" width="10.85546875" customWidth="1"/>
    <col min="9" max="9" width="9.140625" customWidth="1"/>
    <col min="10" max="10" width="12.42578125" customWidth="1"/>
    <col min="11" max="11" width="12.140625" customWidth="1"/>
    <col min="12" max="12" width="13.5703125" customWidth="1"/>
    <col min="13" max="13" width="9.140625" customWidth="1"/>
    <col min="14" max="14" width="12.5703125" customWidth="1"/>
    <col min="15" max="15" width="11.42578125" customWidth="1"/>
    <col min="16" max="16" width="12.42578125" customWidth="1"/>
    <col min="17" max="17" width="9.140625" customWidth="1"/>
    <col min="18" max="18" width="13.42578125" customWidth="1"/>
    <col min="19" max="19" width="14.28515625" customWidth="1"/>
    <col min="20" max="20" width="13.7109375" customWidth="1"/>
    <col min="21" max="21" width="9.140625" customWidth="1"/>
    <col min="22" max="22" width="6.42578125" hidden="1" customWidth="1"/>
    <col min="23" max="23" width="11.5703125" customWidth="1"/>
    <col min="24" max="24" width="12.5703125" customWidth="1"/>
  </cols>
  <sheetData>
    <row r="2" spans="1:24" ht="28.5" x14ac:dyDescent="0.45">
      <c r="A2" s="77" t="s">
        <v>48</v>
      </c>
      <c r="B2" s="78"/>
      <c r="C2" s="78"/>
      <c r="D2" s="78"/>
      <c r="E2" s="78"/>
      <c r="F2" s="78"/>
      <c r="G2" s="78"/>
      <c r="H2" s="79"/>
    </row>
    <row r="3" spans="1:24" ht="28.5" x14ac:dyDescent="0.45">
      <c r="A3" s="83" t="s">
        <v>70</v>
      </c>
      <c r="B3" s="78"/>
      <c r="C3" s="78"/>
      <c r="D3" s="78"/>
      <c r="E3" s="78"/>
      <c r="F3" s="78"/>
      <c r="G3" s="78"/>
      <c r="H3" s="79"/>
    </row>
    <row r="5" spans="1:24" ht="15.75" thickBot="1" x14ac:dyDescent="0.3"/>
    <row r="6" spans="1:24" ht="45.75" thickBot="1" x14ac:dyDescent="0.3">
      <c r="A6" s="33"/>
      <c r="B6" s="347" t="s">
        <v>1</v>
      </c>
      <c r="C6" s="348" t="s">
        <v>2</v>
      </c>
      <c r="D6" s="348"/>
      <c r="E6" s="348"/>
      <c r="F6" s="348" t="s">
        <v>6</v>
      </c>
      <c r="G6" s="348" t="s">
        <v>8</v>
      </c>
      <c r="H6" s="349" t="s">
        <v>6</v>
      </c>
      <c r="I6" s="43"/>
      <c r="J6" s="520" t="s">
        <v>20</v>
      </c>
      <c r="K6" s="521"/>
      <c r="L6" s="522"/>
      <c r="M6" s="45"/>
      <c r="N6" s="523" t="s">
        <v>27</v>
      </c>
      <c r="O6" s="524"/>
      <c r="P6" s="528"/>
      <c r="Q6" s="1"/>
      <c r="R6" s="523" t="s">
        <v>17</v>
      </c>
      <c r="S6" s="524"/>
      <c r="T6" s="350" t="s">
        <v>24</v>
      </c>
      <c r="U6" s="43"/>
      <c r="V6" s="1"/>
      <c r="W6" s="527" t="s">
        <v>35</v>
      </c>
      <c r="X6" s="526"/>
    </row>
    <row r="7" spans="1:24" ht="78" customHeight="1" thickBot="1" x14ac:dyDescent="0.3">
      <c r="A7" s="129" t="s">
        <v>12</v>
      </c>
      <c r="B7" s="103" t="s">
        <v>15</v>
      </c>
      <c r="C7" s="104" t="s">
        <v>3</v>
      </c>
      <c r="D7" s="104" t="s">
        <v>65</v>
      </c>
      <c r="E7" s="104" t="s">
        <v>66</v>
      </c>
      <c r="F7" s="105" t="s">
        <v>15</v>
      </c>
      <c r="G7" s="104" t="s">
        <v>4</v>
      </c>
      <c r="H7" s="106" t="s">
        <v>7</v>
      </c>
      <c r="I7" s="44"/>
      <c r="J7" s="103" t="s">
        <v>10</v>
      </c>
      <c r="K7" s="104" t="s">
        <v>16</v>
      </c>
      <c r="L7" s="106" t="s">
        <v>18</v>
      </c>
      <c r="M7" s="44"/>
      <c r="N7" s="110" t="s">
        <v>11</v>
      </c>
      <c r="O7" s="111" t="s">
        <v>41</v>
      </c>
      <c r="P7" s="112" t="s">
        <v>19</v>
      </c>
      <c r="Q7" s="1"/>
      <c r="R7" s="146" t="s">
        <v>22</v>
      </c>
      <c r="S7" s="126" t="s">
        <v>21</v>
      </c>
      <c r="T7" s="147" t="s">
        <v>23</v>
      </c>
      <c r="U7" s="43"/>
      <c r="V7" s="1"/>
      <c r="W7" s="150" t="s">
        <v>29</v>
      </c>
      <c r="X7" s="151" t="s">
        <v>30</v>
      </c>
    </row>
    <row r="8" spans="1:24" x14ac:dyDescent="0.25">
      <c r="A8" s="207">
        <v>42767</v>
      </c>
      <c r="B8" s="228">
        <v>20.038</v>
      </c>
      <c r="C8" s="209">
        <v>20.986000000000001</v>
      </c>
      <c r="D8" s="209">
        <f>B8-B8*0.1</f>
        <v>18.034199999999998</v>
      </c>
      <c r="E8" s="209">
        <f>B8+B8*0.1</f>
        <v>22.041800000000002</v>
      </c>
      <c r="F8" s="331">
        <f>IF(C8&lt;D8,D8,IF(C8&gt;E8,E8,C8))</f>
        <v>20.986000000000001</v>
      </c>
      <c r="G8" s="332">
        <v>743.7</v>
      </c>
      <c r="H8" s="333">
        <f t="shared" ref="H8:H35" si="0">(F8*G8)/100000</f>
        <v>0.156072882</v>
      </c>
      <c r="I8" s="52"/>
      <c r="J8" s="214">
        <f>ROUND(ROUND(F8*0.995,3)*(G8/100000),4)</f>
        <v>0.15529999999999999</v>
      </c>
      <c r="K8" s="314">
        <f t="shared" ref="K8" si="1">ROUND(ROUND(F8*0.98,3)*(G8/100000),4)</f>
        <v>0.15290000000000001</v>
      </c>
      <c r="L8" s="216" t="str">
        <f>IF(ISNUMBER(R8),ROUND(ROUND(R8,3)*(G8/100000),4),"")</f>
        <v/>
      </c>
      <c r="M8" s="37"/>
      <c r="N8" s="217">
        <f t="shared" ref="N8:N35" si="2">ROUND(ROUND(F8*1.005,3)*(G8/100000),4)</f>
        <v>0.15690000000000001</v>
      </c>
      <c r="O8" s="215">
        <f>ROUND(ROUND(F8*1.03,3)*(G8/100000),4)</f>
        <v>0.1608</v>
      </c>
      <c r="P8" s="218" t="str">
        <f t="shared" ref="P8:P35" si="3">IF(ISNUMBER(S8),ROUND(ROUND(S8,3)*(G8/100000),4),"")</f>
        <v/>
      </c>
      <c r="Q8" s="52"/>
      <c r="R8" s="301"/>
      <c r="S8" s="220"/>
      <c r="T8" s="221" t="s">
        <v>42</v>
      </c>
      <c r="U8" s="52"/>
      <c r="V8" s="222"/>
      <c r="W8" s="214">
        <f>IF(T8="Green zone",MIN(J8,L8),IF(V8="Upper",MIN(K8,L8),IF(V8="Lower",MIN(J8,L8))))</f>
        <v>0.15529999999999999</v>
      </c>
      <c r="X8" s="212">
        <f>IF(T8="Green zone",MAX(N8,P8),IF(V8="Upper",MAX(N8,P8),IF(V8="Lower",MAX(O8,P8))))</f>
        <v>0.15690000000000001</v>
      </c>
    </row>
    <row r="9" spans="1:24" x14ac:dyDescent="0.25">
      <c r="A9" s="128">
        <v>42768</v>
      </c>
      <c r="B9" s="334">
        <v>20.783999999999999</v>
      </c>
      <c r="C9" s="203">
        <v>21.071999999999999</v>
      </c>
      <c r="D9" s="203">
        <f t="shared" ref="D9:D35" si="4">B9-B9*0.1</f>
        <v>18.7056</v>
      </c>
      <c r="E9" s="203">
        <f t="shared" ref="E9:E35" si="5">B9+B9*0.1</f>
        <v>22.862399999999997</v>
      </c>
      <c r="F9" s="38">
        <f t="shared" ref="F9:F35" si="6">IF(C9&lt;D9,D9,IF(C9&gt;E9,E9,C9))</f>
        <v>21.071999999999999</v>
      </c>
      <c r="G9" s="39">
        <v>743.78</v>
      </c>
      <c r="H9" s="47">
        <f>(F9*G9)/100000</f>
        <v>0.15672932159999997</v>
      </c>
      <c r="I9" s="52"/>
      <c r="J9" s="56">
        <f>ROUND(ROUND(F9*0.995,3)*(G9/100000),4)</f>
        <v>0.15590000000000001</v>
      </c>
      <c r="K9" s="315">
        <f>ROUND(ROUND(F9*0.97,3)*(G9/100000),4)</f>
        <v>0.152</v>
      </c>
      <c r="L9" s="204" t="str">
        <f t="shared" ref="L9:L35" si="7">IF(ISNUMBER(R9),ROUND(ROUND(R9,3)*(G9/100000),4),"")</f>
        <v/>
      </c>
      <c r="M9" s="37"/>
      <c r="N9" s="55">
        <f t="shared" si="2"/>
        <v>0.1575</v>
      </c>
      <c r="O9" s="37">
        <f>ROUND(ROUND(F9*1.03,3)*(G9/100000),4)</f>
        <v>0.16139999999999999</v>
      </c>
      <c r="P9" s="41" t="str">
        <f t="shared" si="3"/>
        <v/>
      </c>
      <c r="Q9" s="222"/>
      <c r="R9" s="227"/>
      <c r="S9" s="74"/>
      <c r="T9" s="116" t="s">
        <v>42</v>
      </c>
      <c r="U9" s="52"/>
      <c r="V9" s="222"/>
      <c r="W9" s="56">
        <f t="shared" ref="W9:W35" si="8">IF(T9="Green zone",MIN(J9,L9),IF(V9="Upper",MIN(K9,L9),IF(V9="Lower",MIN(J9,L9))))</f>
        <v>0.15590000000000001</v>
      </c>
      <c r="X9" s="47">
        <f t="shared" ref="X9:X35" si="9">IF(T9="Green zone",MAX(N9,P9),IF(V9="Upper",MAX(N9,P9),IF(V9="Lower",MAX(O9,P9))))</f>
        <v>0.1575</v>
      </c>
    </row>
    <row r="10" spans="1:24" x14ac:dyDescent="0.25">
      <c r="A10" s="86">
        <v>42769</v>
      </c>
      <c r="B10" s="335">
        <v>21.021000000000001</v>
      </c>
      <c r="C10" s="336">
        <v>21.814</v>
      </c>
      <c r="D10" s="336">
        <f t="shared" si="4"/>
        <v>18.918900000000001</v>
      </c>
      <c r="E10" s="336">
        <f t="shared" si="5"/>
        <v>23.123100000000001</v>
      </c>
      <c r="F10" s="89">
        <f t="shared" si="6"/>
        <v>21.814</v>
      </c>
      <c r="G10" s="92">
        <v>743.76</v>
      </c>
      <c r="H10" s="91">
        <f t="shared" si="0"/>
        <v>0.1622438064</v>
      </c>
      <c r="I10" s="52"/>
      <c r="J10" s="94">
        <f t="shared" ref="J10:J35" si="10">ROUND(ROUND(F10*0.995,3)*(G10/100000),4)</f>
        <v>0.16139999999999999</v>
      </c>
      <c r="K10" s="316">
        <f t="shared" ref="K10:K35" si="11">ROUND(ROUND(F10*0.97,3)*(G10/100000),4)</f>
        <v>0.15740000000000001</v>
      </c>
      <c r="L10" s="97" t="str">
        <f t="shared" si="7"/>
        <v/>
      </c>
      <c r="M10" s="37"/>
      <c r="N10" s="98">
        <f t="shared" si="2"/>
        <v>0.16309999999999999</v>
      </c>
      <c r="O10" s="95">
        <f t="shared" ref="O10:O35" si="12">ROUND(ROUND(F10*1.03,3)*(G10/100000),4)</f>
        <v>0.1671</v>
      </c>
      <c r="P10" s="97">
        <f t="shared" si="3"/>
        <v>0.1623</v>
      </c>
      <c r="Q10" s="52"/>
      <c r="R10" s="101"/>
      <c r="S10" s="89">
        <v>21.824999999999999</v>
      </c>
      <c r="T10" s="115" t="s">
        <v>42</v>
      </c>
      <c r="U10" s="52"/>
      <c r="V10" s="222"/>
      <c r="W10" s="94">
        <f t="shared" si="8"/>
        <v>0.16139999999999999</v>
      </c>
      <c r="X10" s="91">
        <f t="shared" si="9"/>
        <v>0.16309999999999999</v>
      </c>
    </row>
    <row r="11" spans="1:24" x14ac:dyDescent="0.25">
      <c r="A11" s="128">
        <v>42770</v>
      </c>
      <c r="B11" s="334">
        <v>21.417000000000002</v>
      </c>
      <c r="C11" s="337">
        <v>21.8</v>
      </c>
      <c r="D11" s="337">
        <f t="shared" si="4"/>
        <v>19.275300000000001</v>
      </c>
      <c r="E11" s="337">
        <f t="shared" si="5"/>
        <v>23.558700000000002</v>
      </c>
      <c r="F11" s="38">
        <f t="shared" si="6"/>
        <v>21.8</v>
      </c>
      <c r="G11" s="39">
        <v>743.76</v>
      </c>
      <c r="H11" s="47">
        <f>(F11*G11)/100000</f>
        <v>0.16213968000000001</v>
      </c>
      <c r="I11" s="52"/>
      <c r="J11" s="56">
        <f>ROUND(ROUND(F11*0.995,3)*(G11/100000),4)</f>
        <v>0.1613</v>
      </c>
      <c r="K11" s="315">
        <f t="shared" si="11"/>
        <v>0.1573</v>
      </c>
      <c r="L11" s="41" t="str">
        <f t="shared" si="7"/>
        <v/>
      </c>
      <c r="M11" s="37"/>
      <c r="N11" s="55">
        <f t="shared" si="2"/>
        <v>0.16300000000000001</v>
      </c>
      <c r="O11" s="37">
        <f t="shared" si="12"/>
        <v>0.16700000000000001</v>
      </c>
      <c r="P11" s="41" t="str">
        <f t="shared" si="3"/>
        <v/>
      </c>
      <c r="Q11" s="222"/>
      <c r="R11" s="54"/>
      <c r="S11" s="38"/>
      <c r="T11" s="116" t="s">
        <v>42</v>
      </c>
      <c r="U11" s="52"/>
      <c r="V11" s="222"/>
      <c r="W11" s="56">
        <f>IF(T11="Green zone",MIN(J11,L11),IF(V11="Upper",MIN(K11,L11),IF(V11="Lower",MIN(J11,L11))))</f>
        <v>0.1613</v>
      </c>
      <c r="X11" s="47">
        <f t="shared" si="9"/>
        <v>0.16300000000000001</v>
      </c>
    </row>
    <row r="12" spans="1:24" x14ac:dyDescent="0.25">
      <c r="A12" s="86">
        <v>42771</v>
      </c>
      <c r="B12" s="335">
        <v>21.417000000000002</v>
      </c>
      <c r="C12" s="336">
        <v>21.655000000000001</v>
      </c>
      <c r="D12" s="336">
        <f t="shared" si="4"/>
        <v>19.275300000000001</v>
      </c>
      <c r="E12" s="336">
        <f t="shared" si="5"/>
        <v>23.558700000000002</v>
      </c>
      <c r="F12" s="89">
        <f t="shared" si="6"/>
        <v>21.655000000000001</v>
      </c>
      <c r="G12" s="92">
        <v>743.76</v>
      </c>
      <c r="H12" s="91">
        <f t="shared" si="0"/>
        <v>0.161061228</v>
      </c>
      <c r="I12" s="52"/>
      <c r="J12" s="94">
        <f t="shared" si="10"/>
        <v>0.1603</v>
      </c>
      <c r="K12" s="316">
        <f t="shared" si="11"/>
        <v>0.15620000000000001</v>
      </c>
      <c r="L12" s="97" t="str">
        <f t="shared" si="7"/>
        <v/>
      </c>
      <c r="M12" s="37"/>
      <c r="N12" s="98">
        <f t="shared" si="2"/>
        <v>0.16189999999999999</v>
      </c>
      <c r="O12" s="95">
        <f t="shared" si="12"/>
        <v>0.16589999999999999</v>
      </c>
      <c r="P12" s="97" t="str">
        <f t="shared" si="3"/>
        <v/>
      </c>
      <c r="Q12" s="52"/>
      <c r="R12" s="101"/>
      <c r="S12" s="89"/>
      <c r="T12" s="115" t="s">
        <v>42</v>
      </c>
      <c r="U12" s="52"/>
      <c r="V12" s="222"/>
      <c r="W12" s="94">
        <f t="shared" si="8"/>
        <v>0.1603</v>
      </c>
      <c r="X12" s="91">
        <f t="shared" si="9"/>
        <v>0.16189999999999999</v>
      </c>
    </row>
    <row r="13" spans="1:24" x14ac:dyDescent="0.25">
      <c r="A13" s="128">
        <v>42772</v>
      </c>
      <c r="B13" s="334">
        <v>21.434000000000001</v>
      </c>
      <c r="C13" s="337">
        <v>21.193000000000001</v>
      </c>
      <c r="D13" s="337">
        <f t="shared" si="4"/>
        <v>19.290600000000001</v>
      </c>
      <c r="E13" s="337">
        <f t="shared" si="5"/>
        <v>23.577400000000001</v>
      </c>
      <c r="F13" s="38">
        <f t="shared" si="6"/>
        <v>21.193000000000001</v>
      </c>
      <c r="G13" s="205">
        <v>743.72</v>
      </c>
      <c r="H13" s="47">
        <f t="shared" si="0"/>
        <v>0.15761657960000003</v>
      </c>
      <c r="I13" s="52"/>
      <c r="J13" s="56">
        <f t="shared" si="10"/>
        <v>0.15679999999999999</v>
      </c>
      <c r="K13" s="315">
        <f t="shared" si="11"/>
        <v>0.15290000000000001</v>
      </c>
      <c r="L13" s="47">
        <f t="shared" si="7"/>
        <v>0.15690000000000001</v>
      </c>
      <c r="M13" s="37"/>
      <c r="N13" s="55">
        <f t="shared" si="2"/>
        <v>0.15840000000000001</v>
      </c>
      <c r="O13" s="37">
        <f t="shared" si="12"/>
        <v>0.1623</v>
      </c>
      <c r="P13" s="41" t="str">
        <f t="shared" si="3"/>
        <v/>
      </c>
      <c r="Q13" s="222"/>
      <c r="R13" s="54">
        <v>21.1</v>
      </c>
      <c r="S13" s="38"/>
      <c r="T13" s="116" t="s">
        <v>42</v>
      </c>
      <c r="U13" s="52"/>
      <c r="V13" s="222"/>
      <c r="W13" s="56">
        <f t="shared" si="8"/>
        <v>0.15679999999999999</v>
      </c>
      <c r="X13" s="47">
        <f t="shared" si="9"/>
        <v>0.15840000000000001</v>
      </c>
    </row>
    <row r="14" spans="1:24" x14ac:dyDescent="0.25">
      <c r="A14" s="86">
        <v>42773</v>
      </c>
      <c r="B14" s="335">
        <v>21.481999999999999</v>
      </c>
      <c r="C14" s="336">
        <v>21.013999999999999</v>
      </c>
      <c r="D14" s="336">
        <f t="shared" si="4"/>
        <v>19.3338</v>
      </c>
      <c r="E14" s="336">
        <f t="shared" si="5"/>
        <v>23.630199999999999</v>
      </c>
      <c r="F14" s="89">
        <f t="shared" si="6"/>
        <v>21.013999999999999</v>
      </c>
      <c r="G14" s="92">
        <v>743.53</v>
      </c>
      <c r="H14" s="91">
        <f t="shared" si="0"/>
        <v>0.1562453942</v>
      </c>
      <c r="I14" s="52"/>
      <c r="J14" s="94">
        <f t="shared" si="10"/>
        <v>0.1555</v>
      </c>
      <c r="K14" s="316">
        <f t="shared" si="11"/>
        <v>0.15160000000000001</v>
      </c>
      <c r="L14" s="97" t="str">
        <f>IF(ISNUMBER(R14),ROUND(ROUND(R14,3)*(G14/100000),4),"")</f>
        <v/>
      </c>
      <c r="M14" s="37"/>
      <c r="N14" s="98">
        <f t="shared" si="2"/>
        <v>0.157</v>
      </c>
      <c r="O14" s="95">
        <f t="shared" si="12"/>
        <v>0.16089999999999999</v>
      </c>
      <c r="P14" s="97" t="str">
        <f t="shared" si="3"/>
        <v/>
      </c>
      <c r="Q14" s="52"/>
      <c r="R14" s="101"/>
      <c r="S14" s="89"/>
      <c r="T14" s="115" t="s">
        <v>42</v>
      </c>
      <c r="U14" s="52"/>
      <c r="V14" s="222"/>
      <c r="W14" s="94">
        <f t="shared" si="8"/>
        <v>0.1555</v>
      </c>
      <c r="X14" s="91">
        <f t="shared" si="9"/>
        <v>0.157</v>
      </c>
    </row>
    <row r="15" spans="1:24" x14ac:dyDescent="0.25">
      <c r="A15" s="128">
        <v>42774</v>
      </c>
      <c r="B15" s="334">
        <v>20.751999999999999</v>
      </c>
      <c r="C15" s="337">
        <v>20.023</v>
      </c>
      <c r="D15" s="337">
        <f t="shared" si="4"/>
        <v>18.6768</v>
      </c>
      <c r="E15" s="337">
        <f t="shared" si="5"/>
        <v>22.827199999999998</v>
      </c>
      <c r="F15" s="38">
        <f t="shared" si="6"/>
        <v>20.023</v>
      </c>
      <c r="G15" s="39">
        <v>743.42</v>
      </c>
      <c r="H15" s="47">
        <f t="shared" si="0"/>
        <v>0.14885498659999999</v>
      </c>
      <c r="I15" s="52"/>
      <c r="J15" s="56">
        <f t="shared" si="10"/>
        <v>0.14810000000000001</v>
      </c>
      <c r="K15" s="315">
        <f t="shared" si="11"/>
        <v>0.1444</v>
      </c>
      <c r="L15" s="41" t="str">
        <f t="shared" si="7"/>
        <v/>
      </c>
      <c r="M15" s="37"/>
      <c r="N15" s="55">
        <f t="shared" si="2"/>
        <v>0.14960000000000001</v>
      </c>
      <c r="O15" s="37">
        <f t="shared" si="12"/>
        <v>0.15329999999999999</v>
      </c>
      <c r="P15" s="41" t="str">
        <f t="shared" si="3"/>
        <v/>
      </c>
      <c r="Q15" s="222"/>
      <c r="R15" s="54"/>
      <c r="S15" s="38"/>
      <c r="T15" s="116" t="s">
        <v>42</v>
      </c>
      <c r="U15" s="52"/>
      <c r="V15" s="222"/>
      <c r="W15" s="56">
        <f t="shared" si="8"/>
        <v>0.14810000000000001</v>
      </c>
      <c r="X15" s="47">
        <f t="shared" si="9"/>
        <v>0.14960000000000001</v>
      </c>
    </row>
    <row r="16" spans="1:24" x14ac:dyDescent="0.25">
      <c r="A16" s="86">
        <v>42775</v>
      </c>
      <c r="B16" s="335">
        <v>19.989000000000001</v>
      </c>
      <c r="C16" s="336">
        <v>18.28</v>
      </c>
      <c r="D16" s="336">
        <f t="shared" si="4"/>
        <v>17.990100000000002</v>
      </c>
      <c r="E16" s="336">
        <f t="shared" si="5"/>
        <v>21.9879</v>
      </c>
      <c r="F16" s="89">
        <f t="shared" si="6"/>
        <v>18.28</v>
      </c>
      <c r="G16" s="92">
        <v>743.47</v>
      </c>
      <c r="H16" s="91">
        <f t="shared" si="0"/>
        <v>0.135906316</v>
      </c>
      <c r="I16" s="52"/>
      <c r="J16" s="94">
        <f t="shared" si="10"/>
        <v>0.13519999999999999</v>
      </c>
      <c r="K16" s="316">
        <f t="shared" si="11"/>
        <v>0.1318</v>
      </c>
      <c r="L16" s="97">
        <f t="shared" si="7"/>
        <v>0.12820000000000001</v>
      </c>
      <c r="M16" s="37"/>
      <c r="N16" s="98">
        <f t="shared" si="2"/>
        <v>0.1366</v>
      </c>
      <c r="O16" s="95">
        <f t="shared" si="12"/>
        <v>0.14000000000000001</v>
      </c>
      <c r="P16" s="97" t="str">
        <f t="shared" si="3"/>
        <v/>
      </c>
      <c r="Q16" s="52"/>
      <c r="R16" s="101">
        <v>17.25</v>
      </c>
      <c r="S16" s="89"/>
      <c r="T16" s="115" t="s">
        <v>42</v>
      </c>
      <c r="U16" s="52"/>
      <c r="V16" s="222"/>
      <c r="W16" s="94">
        <f t="shared" si="8"/>
        <v>0.12820000000000001</v>
      </c>
      <c r="X16" s="91">
        <f t="shared" si="9"/>
        <v>0.1366</v>
      </c>
    </row>
    <row r="17" spans="1:24" x14ac:dyDescent="0.25">
      <c r="A17" s="128">
        <v>42776</v>
      </c>
      <c r="B17" s="334">
        <v>19.670000000000002</v>
      </c>
      <c r="C17" s="337">
        <v>18.975000000000001</v>
      </c>
      <c r="D17" s="337">
        <f t="shared" si="4"/>
        <v>17.703000000000003</v>
      </c>
      <c r="E17" s="337">
        <f t="shared" si="5"/>
        <v>21.637</v>
      </c>
      <c r="F17" s="38">
        <f t="shared" si="6"/>
        <v>18.975000000000001</v>
      </c>
      <c r="G17" s="351">
        <v>743.44</v>
      </c>
      <c r="H17" s="47">
        <f t="shared" si="0"/>
        <v>0.14106774000000002</v>
      </c>
      <c r="I17" s="52"/>
      <c r="J17" s="56">
        <f t="shared" si="10"/>
        <v>0.1404</v>
      </c>
      <c r="K17" s="315">
        <f t="shared" si="11"/>
        <v>0.1368</v>
      </c>
      <c r="L17" s="41" t="str">
        <f t="shared" si="7"/>
        <v/>
      </c>
      <c r="M17" s="37"/>
      <c r="N17" s="55">
        <f t="shared" si="2"/>
        <v>0.14180000000000001</v>
      </c>
      <c r="O17" s="37">
        <f t="shared" si="12"/>
        <v>0.14530000000000001</v>
      </c>
      <c r="P17" s="41" t="str">
        <f t="shared" si="3"/>
        <v/>
      </c>
      <c r="Q17" s="222"/>
      <c r="R17" s="54"/>
      <c r="S17" s="38"/>
      <c r="T17" s="116" t="s">
        <v>42</v>
      </c>
      <c r="U17" s="52"/>
      <c r="V17" s="222"/>
      <c r="W17" s="56">
        <f t="shared" si="8"/>
        <v>0.1404</v>
      </c>
      <c r="X17" s="47">
        <f t="shared" si="9"/>
        <v>0.14180000000000001</v>
      </c>
    </row>
    <row r="18" spans="1:24" x14ac:dyDescent="0.25">
      <c r="A18" s="86">
        <v>42777</v>
      </c>
      <c r="B18" s="335">
        <v>18.974</v>
      </c>
      <c r="C18" s="336">
        <v>18.620999999999999</v>
      </c>
      <c r="D18" s="336">
        <f t="shared" si="4"/>
        <v>17.076599999999999</v>
      </c>
      <c r="E18" s="336">
        <f t="shared" si="5"/>
        <v>20.871400000000001</v>
      </c>
      <c r="F18" s="89">
        <f t="shared" si="6"/>
        <v>18.620999999999999</v>
      </c>
      <c r="G18" s="92">
        <v>743.44</v>
      </c>
      <c r="H18" s="91">
        <f t="shared" si="0"/>
        <v>0.1384359624</v>
      </c>
      <c r="I18" s="52"/>
      <c r="J18" s="94">
        <f t="shared" si="10"/>
        <v>0.13769999999999999</v>
      </c>
      <c r="K18" s="316">
        <f t="shared" si="11"/>
        <v>0.1343</v>
      </c>
      <c r="L18" s="97">
        <f t="shared" si="7"/>
        <v>0.13400000000000001</v>
      </c>
      <c r="M18" s="37"/>
      <c r="N18" s="98">
        <f t="shared" si="2"/>
        <v>0.1391</v>
      </c>
      <c r="O18" s="95">
        <f t="shared" si="12"/>
        <v>0.1426</v>
      </c>
      <c r="P18" s="97" t="str">
        <f t="shared" si="3"/>
        <v/>
      </c>
      <c r="Q18" s="52"/>
      <c r="R18" s="101">
        <v>18.024999999999999</v>
      </c>
      <c r="S18" s="89"/>
      <c r="T18" s="115" t="s">
        <v>42</v>
      </c>
      <c r="U18" s="52"/>
      <c r="V18" s="222"/>
      <c r="W18" s="94">
        <f t="shared" si="8"/>
        <v>0.13400000000000001</v>
      </c>
      <c r="X18" s="91">
        <f t="shared" si="9"/>
        <v>0.1391</v>
      </c>
    </row>
    <row r="19" spans="1:24" x14ac:dyDescent="0.25">
      <c r="A19" s="128">
        <v>42778</v>
      </c>
      <c r="B19" s="334">
        <v>18.960999999999999</v>
      </c>
      <c r="C19" s="337">
        <v>17.954999999999998</v>
      </c>
      <c r="D19" s="337">
        <f t="shared" si="4"/>
        <v>17.064899999999998</v>
      </c>
      <c r="E19" s="337">
        <f t="shared" si="5"/>
        <v>20.857099999999999</v>
      </c>
      <c r="F19" s="38">
        <f t="shared" si="6"/>
        <v>17.954999999999998</v>
      </c>
      <c r="G19" s="39">
        <v>743.44</v>
      </c>
      <c r="H19" s="47">
        <f t="shared" si="0"/>
        <v>0.13348465200000001</v>
      </c>
      <c r="I19" s="52"/>
      <c r="J19" s="56">
        <f t="shared" si="10"/>
        <v>0.1328</v>
      </c>
      <c r="K19" s="315">
        <f t="shared" si="11"/>
        <v>0.1295</v>
      </c>
      <c r="L19" s="41">
        <f t="shared" si="7"/>
        <v>0.13100000000000001</v>
      </c>
      <c r="M19" s="37"/>
      <c r="N19" s="55">
        <f t="shared" si="2"/>
        <v>0.13420000000000001</v>
      </c>
      <c r="O19" s="37">
        <f t="shared" si="12"/>
        <v>0.13750000000000001</v>
      </c>
      <c r="P19" s="41" t="str">
        <f t="shared" si="3"/>
        <v/>
      </c>
      <c r="Q19" s="222"/>
      <c r="R19" s="54">
        <v>17.625</v>
      </c>
      <c r="S19" s="38"/>
      <c r="T19" s="116" t="s">
        <v>42</v>
      </c>
      <c r="U19" s="52"/>
      <c r="V19" s="222"/>
      <c r="W19" s="56">
        <f t="shared" si="8"/>
        <v>0.13100000000000001</v>
      </c>
      <c r="X19" s="47">
        <f t="shared" si="9"/>
        <v>0.13420000000000001</v>
      </c>
    </row>
    <row r="20" spans="1:24" x14ac:dyDescent="0.25">
      <c r="A20" s="86">
        <v>42779</v>
      </c>
      <c r="B20" s="335">
        <v>19.117000000000001</v>
      </c>
      <c r="C20" s="336">
        <v>18.335000000000001</v>
      </c>
      <c r="D20" s="336">
        <f t="shared" si="4"/>
        <v>17.205300000000001</v>
      </c>
      <c r="E20" s="336">
        <f t="shared" si="5"/>
        <v>21.028700000000001</v>
      </c>
      <c r="F20" s="89">
        <f t="shared" si="6"/>
        <v>18.335000000000001</v>
      </c>
      <c r="G20" s="92">
        <v>743.59</v>
      </c>
      <c r="H20" s="91">
        <f t="shared" si="0"/>
        <v>0.13633722650000002</v>
      </c>
      <c r="I20" s="52"/>
      <c r="J20" s="94">
        <f t="shared" si="10"/>
        <v>0.13569999999999999</v>
      </c>
      <c r="K20" s="316">
        <f t="shared" si="11"/>
        <v>0.13220000000000001</v>
      </c>
      <c r="L20" s="97">
        <f t="shared" si="7"/>
        <v>0.1348</v>
      </c>
      <c r="M20" s="37"/>
      <c r="N20" s="98">
        <f t="shared" si="2"/>
        <v>0.13700000000000001</v>
      </c>
      <c r="O20" s="95">
        <f t="shared" si="12"/>
        <v>0.1404</v>
      </c>
      <c r="P20" s="97" t="str">
        <f t="shared" si="3"/>
        <v/>
      </c>
      <c r="Q20" s="52"/>
      <c r="R20" s="101">
        <v>18.125</v>
      </c>
      <c r="S20" s="89"/>
      <c r="T20" s="115" t="s">
        <v>42</v>
      </c>
      <c r="U20" s="52"/>
      <c r="V20" s="222"/>
      <c r="W20" s="94">
        <f t="shared" si="8"/>
        <v>0.1348</v>
      </c>
      <c r="X20" s="91">
        <f t="shared" si="9"/>
        <v>0.13700000000000001</v>
      </c>
    </row>
    <row r="21" spans="1:24" x14ac:dyDescent="0.25">
      <c r="A21" s="128">
        <v>42780</v>
      </c>
      <c r="B21" s="334">
        <v>18.634</v>
      </c>
      <c r="C21" s="337">
        <v>18.123000000000001</v>
      </c>
      <c r="D21" s="337">
        <f t="shared" si="4"/>
        <v>16.770600000000002</v>
      </c>
      <c r="E21" s="337">
        <f t="shared" si="5"/>
        <v>20.497399999999999</v>
      </c>
      <c r="F21" s="38">
        <f t="shared" si="6"/>
        <v>18.123000000000001</v>
      </c>
      <c r="G21" s="39">
        <v>743.59</v>
      </c>
      <c r="H21" s="47">
        <f t="shared" si="0"/>
        <v>0.13476081570000001</v>
      </c>
      <c r="I21" s="52"/>
      <c r="J21" s="56">
        <f t="shared" si="10"/>
        <v>0.1341</v>
      </c>
      <c r="K21" s="315">
        <f t="shared" si="11"/>
        <v>0.13070000000000001</v>
      </c>
      <c r="L21" s="41">
        <f t="shared" si="7"/>
        <v>0.13200000000000001</v>
      </c>
      <c r="M21" s="37"/>
      <c r="N21" s="55">
        <f t="shared" si="2"/>
        <v>0.13539999999999999</v>
      </c>
      <c r="O21" s="37">
        <f t="shared" si="12"/>
        <v>0.13880000000000001</v>
      </c>
      <c r="P21" s="41" t="str">
        <f t="shared" si="3"/>
        <v/>
      </c>
      <c r="Q21" s="222"/>
      <c r="R21" s="54">
        <v>17.75</v>
      </c>
      <c r="S21" s="38"/>
      <c r="T21" s="116" t="s">
        <v>43</v>
      </c>
      <c r="U21" s="52"/>
      <c r="V21" s="222" t="s">
        <v>31</v>
      </c>
      <c r="W21" s="56">
        <f t="shared" si="8"/>
        <v>0.13070000000000001</v>
      </c>
      <c r="X21" s="47">
        <f t="shared" si="9"/>
        <v>0.13539999999999999</v>
      </c>
    </row>
    <row r="22" spans="1:24" x14ac:dyDescent="0.25">
      <c r="A22" s="86">
        <v>42781</v>
      </c>
      <c r="B22" s="335">
        <v>18.242000000000001</v>
      </c>
      <c r="C22" s="336">
        <v>17.361999999999998</v>
      </c>
      <c r="D22" s="336">
        <f t="shared" si="4"/>
        <v>16.4178</v>
      </c>
      <c r="E22" s="336">
        <f t="shared" si="5"/>
        <v>20.066200000000002</v>
      </c>
      <c r="F22" s="89">
        <f t="shared" si="6"/>
        <v>17.361999999999998</v>
      </c>
      <c r="G22" s="92">
        <v>743.45</v>
      </c>
      <c r="H22" s="91">
        <f t="shared" si="0"/>
        <v>0.129077789</v>
      </c>
      <c r="I22" s="52"/>
      <c r="J22" s="94">
        <f t="shared" si="10"/>
        <v>0.12839999999999999</v>
      </c>
      <c r="K22" s="316">
        <f t="shared" si="11"/>
        <v>0.12520000000000001</v>
      </c>
      <c r="L22" s="97">
        <f t="shared" si="7"/>
        <v>0.1275</v>
      </c>
      <c r="M22" s="37"/>
      <c r="N22" s="98">
        <f t="shared" si="2"/>
        <v>0.12970000000000001</v>
      </c>
      <c r="O22" s="95">
        <f t="shared" si="12"/>
        <v>0.13300000000000001</v>
      </c>
      <c r="P22" s="97" t="str">
        <f t="shared" si="3"/>
        <v/>
      </c>
      <c r="Q22" s="52"/>
      <c r="R22" s="101">
        <v>17.149999999999999</v>
      </c>
      <c r="S22" s="89"/>
      <c r="T22" s="115" t="s">
        <v>42</v>
      </c>
      <c r="U22" s="52"/>
      <c r="V22" s="222"/>
      <c r="W22" s="94">
        <f t="shared" si="8"/>
        <v>0.1275</v>
      </c>
      <c r="X22" s="91">
        <f t="shared" si="9"/>
        <v>0.12970000000000001</v>
      </c>
    </row>
    <row r="23" spans="1:24" x14ac:dyDescent="0.25">
      <c r="A23" s="128">
        <v>42782</v>
      </c>
      <c r="B23" s="334">
        <v>17.823</v>
      </c>
      <c r="C23" s="337">
        <v>17.766999999999999</v>
      </c>
      <c r="D23" s="337">
        <f t="shared" si="4"/>
        <v>16.040700000000001</v>
      </c>
      <c r="E23" s="337">
        <f t="shared" si="5"/>
        <v>19.6053</v>
      </c>
      <c r="F23" s="38">
        <f t="shared" si="6"/>
        <v>17.766999999999999</v>
      </c>
      <c r="G23" s="39">
        <v>743.41</v>
      </c>
      <c r="H23" s="47">
        <f t="shared" si="0"/>
        <v>0.1320816547</v>
      </c>
      <c r="I23" s="52"/>
      <c r="J23" s="56">
        <f t="shared" si="10"/>
        <v>0.13139999999999999</v>
      </c>
      <c r="K23" s="315">
        <f t="shared" si="11"/>
        <v>0.12809999999999999</v>
      </c>
      <c r="L23" s="41">
        <f t="shared" si="7"/>
        <v>0.13200000000000001</v>
      </c>
      <c r="M23" s="37"/>
      <c r="N23" s="55">
        <f t="shared" si="2"/>
        <v>0.13270000000000001</v>
      </c>
      <c r="O23" s="37">
        <f t="shared" si="12"/>
        <v>0.13600000000000001</v>
      </c>
      <c r="P23" s="41" t="str">
        <f t="shared" si="3"/>
        <v/>
      </c>
      <c r="Q23" s="222"/>
      <c r="R23" s="54">
        <v>17.75</v>
      </c>
      <c r="S23" s="38"/>
      <c r="T23" s="116" t="s">
        <v>43</v>
      </c>
      <c r="U23" s="52"/>
      <c r="V23" s="222" t="s">
        <v>31</v>
      </c>
      <c r="W23" s="56">
        <f t="shared" si="8"/>
        <v>0.12809999999999999</v>
      </c>
      <c r="X23" s="47">
        <f t="shared" si="9"/>
        <v>0.13270000000000001</v>
      </c>
    </row>
    <row r="24" spans="1:24" x14ac:dyDescent="0.25">
      <c r="A24" s="86">
        <v>42783</v>
      </c>
      <c r="B24" s="335">
        <v>18.018000000000001</v>
      </c>
      <c r="C24" s="336">
        <v>17.041</v>
      </c>
      <c r="D24" s="336">
        <f t="shared" si="4"/>
        <v>16.216200000000001</v>
      </c>
      <c r="E24" s="336">
        <f t="shared" si="5"/>
        <v>19.819800000000001</v>
      </c>
      <c r="F24" s="89">
        <f t="shared" si="6"/>
        <v>17.041</v>
      </c>
      <c r="G24" s="92">
        <v>743.34</v>
      </c>
      <c r="H24" s="91">
        <f t="shared" si="0"/>
        <v>0.12667256940000002</v>
      </c>
      <c r="I24" s="52"/>
      <c r="J24" s="94">
        <f t="shared" si="10"/>
        <v>0.126</v>
      </c>
      <c r="K24" s="316">
        <f t="shared" si="11"/>
        <v>0.1229</v>
      </c>
      <c r="L24" s="97" t="str">
        <f t="shared" si="7"/>
        <v/>
      </c>
      <c r="M24" s="37"/>
      <c r="N24" s="98">
        <f t="shared" si="2"/>
        <v>0.1273</v>
      </c>
      <c r="O24" s="95">
        <f t="shared" si="12"/>
        <v>0.1305</v>
      </c>
      <c r="P24" s="97" t="str">
        <f t="shared" si="3"/>
        <v/>
      </c>
      <c r="Q24" s="52"/>
      <c r="R24" s="101"/>
      <c r="S24" s="89"/>
      <c r="T24" s="115" t="s">
        <v>42</v>
      </c>
      <c r="U24" s="52"/>
      <c r="V24" s="222"/>
      <c r="W24" s="94">
        <f t="shared" si="8"/>
        <v>0.126</v>
      </c>
      <c r="X24" s="91">
        <f t="shared" si="9"/>
        <v>0.1273</v>
      </c>
    </row>
    <row r="25" spans="1:24" x14ac:dyDescent="0.25">
      <c r="A25" s="128">
        <v>42784</v>
      </c>
      <c r="B25" s="334">
        <v>17.167000000000002</v>
      </c>
      <c r="C25" s="337">
        <v>17.25</v>
      </c>
      <c r="D25" s="337">
        <f t="shared" si="4"/>
        <v>15.450300000000002</v>
      </c>
      <c r="E25" s="337">
        <f t="shared" si="5"/>
        <v>18.883700000000001</v>
      </c>
      <c r="F25" s="38">
        <f t="shared" si="6"/>
        <v>17.25</v>
      </c>
      <c r="G25" s="39">
        <v>743.34</v>
      </c>
      <c r="H25" s="47">
        <f t="shared" si="0"/>
        <v>0.12822615000000001</v>
      </c>
      <c r="I25" s="52"/>
      <c r="J25" s="56">
        <f t="shared" si="10"/>
        <v>0.12759999999999999</v>
      </c>
      <c r="K25" s="315">
        <f t="shared" si="11"/>
        <v>0.1244</v>
      </c>
      <c r="L25" s="41" t="str">
        <f t="shared" si="7"/>
        <v/>
      </c>
      <c r="M25" s="37"/>
      <c r="N25" s="55">
        <f t="shared" si="2"/>
        <v>0.12889999999999999</v>
      </c>
      <c r="O25" s="37">
        <f t="shared" si="12"/>
        <v>0.1321</v>
      </c>
      <c r="P25" s="41" t="str">
        <f t="shared" si="3"/>
        <v/>
      </c>
      <c r="Q25" s="222"/>
      <c r="R25" s="54"/>
      <c r="S25" s="225"/>
      <c r="T25" s="226" t="s">
        <v>42</v>
      </c>
      <c r="U25" s="224"/>
      <c r="V25" s="222"/>
      <c r="W25" s="56">
        <f t="shared" si="8"/>
        <v>0.12759999999999999</v>
      </c>
      <c r="X25" s="47">
        <f t="shared" si="9"/>
        <v>0.12889999999999999</v>
      </c>
    </row>
    <row r="26" spans="1:24" x14ac:dyDescent="0.25">
      <c r="A26" s="86">
        <v>42785</v>
      </c>
      <c r="B26" s="335">
        <v>17.167000000000002</v>
      </c>
      <c r="C26" s="336">
        <v>17.45</v>
      </c>
      <c r="D26" s="336">
        <f t="shared" si="4"/>
        <v>15.450300000000002</v>
      </c>
      <c r="E26" s="336">
        <f t="shared" si="5"/>
        <v>18.883700000000001</v>
      </c>
      <c r="F26" s="89">
        <f t="shared" si="6"/>
        <v>17.45</v>
      </c>
      <c r="G26" s="92">
        <v>743.34</v>
      </c>
      <c r="H26" s="91">
        <f t="shared" si="0"/>
        <v>0.12971283</v>
      </c>
      <c r="I26" s="52"/>
      <c r="J26" s="94">
        <f t="shared" si="10"/>
        <v>0.12909999999999999</v>
      </c>
      <c r="K26" s="316">
        <f t="shared" si="11"/>
        <v>0.1258</v>
      </c>
      <c r="L26" s="97" t="str">
        <f t="shared" si="7"/>
        <v/>
      </c>
      <c r="M26" s="37"/>
      <c r="N26" s="98">
        <f t="shared" si="2"/>
        <v>0.13039999999999999</v>
      </c>
      <c r="O26" s="95">
        <f t="shared" si="12"/>
        <v>0.1336</v>
      </c>
      <c r="P26" s="97" t="str">
        <f t="shared" si="3"/>
        <v/>
      </c>
      <c r="Q26" s="52"/>
      <c r="R26" s="101"/>
      <c r="S26" s="89"/>
      <c r="T26" s="115" t="s">
        <v>42</v>
      </c>
      <c r="U26" s="52"/>
      <c r="V26" s="222"/>
      <c r="W26" s="94">
        <f t="shared" si="8"/>
        <v>0.12909999999999999</v>
      </c>
      <c r="X26" s="91">
        <f t="shared" si="9"/>
        <v>0.13039999999999999</v>
      </c>
    </row>
    <row r="27" spans="1:24" x14ac:dyDescent="0.25">
      <c r="A27" s="128">
        <v>42786</v>
      </c>
      <c r="B27" s="334">
        <v>17.184000000000001</v>
      </c>
      <c r="C27" s="337">
        <v>17.613</v>
      </c>
      <c r="D27" s="337">
        <f t="shared" si="4"/>
        <v>15.4656</v>
      </c>
      <c r="E27" s="337">
        <f t="shared" si="5"/>
        <v>18.9024</v>
      </c>
      <c r="F27" s="38">
        <f t="shared" si="6"/>
        <v>17.613</v>
      </c>
      <c r="G27" s="39">
        <v>743.33</v>
      </c>
      <c r="H27" s="47">
        <f t="shared" si="0"/>
        <v>0.13092271290000002</v>
      </c>
      <c r="I27" s="52"/>
      <c r="J27" s="56">
        <f t="shared" si="10"/>
        <v>0.1303</v>
      </c>
      <c r="K27" s="315">
        <f t="shared" si="11"/>
        <v>0.127</v>
      </c>
      <c r="L27" s="41" t="str">
        <f t="shared" si="7"/>
        <v/>
      </c>
      <c r="M27" s="37"/>
      <c r="N27" s="55">
        <f t="shared" si="2"/>
        <v>0.13159999999999999</v>
      </c>
      <c r="O27" s="37">
        <f t="shared" si="12"/>
        <v>0.1348</v>
      </c>
      <c r="P27" s="41" t="str">
        <f t="shared" si="3"/>
        <v/>
      </c>
      <c r="Q27" s="222"/>
      <c r="R27" s="54"/>
      <c r="S27" s="38"/>
      <c r="T27" s="116" t="s">
        <v>42</v>
      </c>
      <c r="U27" s="52"/>
      <c r="V27" s="222"/>
      <c r="W27" s="56">
        <f t="shared" si="8"/>
        <v>0.1303</v>
      </c>
      <c r="X27" s="47">
        <f t="shared" si="9"/>
        <v>0.13159999999999999</v>
      </c>
    </row>
    <row r="28" spans="1:24" x14ac:dyDescent="0.25">
      <c r="A28" s="86">
        <v>42787</v>
      </c>
      <c r="B28" s="335">
        <v>17.338000000000001</v>
      </c>
      <c r="C28" s="336">
        <v>16.5</v>
      </c>
      <c r="D28" s="336">
        <f t="shared" si="4"/>
        <v>15.604200000000001</v>
      </c>
      <c r="E28" s="336">
        <f t="shared" si="5"/>
        <v>19.0718</v>
      </c>
      <c r="F28" s="89">
        <f t="shared" si="6"/>
        <v>16.5</v>
      </c>
      <c r="G28" s="92">
        <v>743.33</v>
      </c>
      <c r="H28" s="91">
        <f t="shared" si="0"/>
        <v>0.12264945000000002</v>
      </c>
      <c r="I28" s="52"/>
      <c r="J28" s="94">
        <f t="shared" si="10"/>
        <v>0.122</v>
      </c>
      <c r="K28" s="316">
        <f t="shared" si="11"/>
        <v>0.11899999999999999</v>
      </c>
      <c r="L28" s="97" t="str">
        <f t="shared" si="7"/>
        <v/>
      </c>
      <c r="M28" s="37"/>
      <c r="N28" s="98">
        <f t="shared" si="2"/>
        <v>0.12330000000000001</v>
      </c>
      <c r="O28" s="95">
        <f t="shared" si="12"/>
        <v>0.1263</v>
      </c>
      <c r="P28" s="97" t="str">
        <f t="shared" si="3"/>
        <v/>
      </c>
      <c r="Q28" s="52"/>
      <c r="R28" s="101"/>
      <c r="S28" s="89"/>
      <c r="T28" s="115" t="s">
        <v>42</v>
      </c>
      <c r="U28" s="52"/>
      <c r="V28" s="222"/>
      <c r="W28" s="94">
        <f t="shared" si="8"/>
        <v>0.122</v>
      </c>
      <c r="X28" s="91">
        <f t="shared" si="9"/>
        <v>0.12330000000000001</v>
      </c>
    </row>
    <row r="29" spans="1:24" x14ac:dyDescent="0.25">
      <c r="A29" s="128">
        <v>42788</v>
      </c>
      <c r="B29" s="334">
        <v>16.829999999999998</v>
      </c>
      <c r="C29" s="337">
        <v>16.963000000000001</v>
      </c>
      <c r="D29" s="337">
        <f t="shared" si="4"/>
        <v>15.146999999999998</v>
      </c>
      <c r="E29" s="337">
        <f t="shared" si="5"/>
        <v>18.512999999999998</v>
      </c>
      <c r="F29" s="38">
        <f t="shared" si="6"/>
        <v>16.963000000000001</v>
      </c>
      <c r="G29" s="39">
        <v>743.32</v>
      </c>
      <c r="H29" s="47">
        <f t="shared" si="0"/>
        <v>0.1260893716</v>
      </c>
      <c r="I29" s="52"/>
      <c r="J29" s="56">
        <f t="shared" si="10"/>
        <v>0.1255</v>
      </c>
      <c r="K29" s="315">
        <f t="shared" si="11"/>
        <v>0.12230000000000001</v>
      </c>
      <c r="L29" s="41" t="str">
        <f t="shared" si="7"/>
        <v/>
      </c>
      <c r="M29" s="37"/>
      <c r="N29" s="55">
        <f t="shared" si="2"/>
        <v>0.12670000000000001</v>
      </c>
      <c r="O29" s="37">
        <f t="shared" si="12"/>
        <v>0.12989999999999999</v>
      </c>
      <c r="P29" s="41" t="str">
        <f t="shared" si="3"/>
        <v/>
      </c>
      <c r="Q29" s="222"/>
      <c r="R29" s="54"/>
      <c r="S29" s="38"/>
      <c r="T29" s="116" t="s">
        <v>42</v>
      </c>
      <c r="U29" s="52"/>
      <c r="V29" s="222"/>
      <c r="W29" s="56">
        <f t="shared" si="8"/>
        <v>0.1255</v>
      </c>
      <c r="X29" s="47">
        <f t="shared" si="9"/>
        <v>0.12670000000000001</v>
      </c>
    </row>
    <row r="30" spans="1:24" x14ac:dyDescent="0.25">
      <c r="A30" s="86">
        <v>42789</v>
      </c>
      <c r="B30" s="335">
        <v>16.780999999999999</v>
      </c>
      <c r="C30" s="336">
        <v>17.55</v>
      </c>
      <c r="D30" s="336">
        <f t="shared" si="4"/>
        <v>15.102899999999998</v>
      </c>
      <c r="E30" s="336">
        <f t="shared" si="5"/>
        <v>18.459099999999999</v>
      </c>
      <c r="F30" s="89">
        <f t="shared" si="6"/>
        <v>17.55</v>
      </c>
      <c r="G30" s="92">
        <v>743.35</v>
      </c>
      <c r="H30" s="91">
        <f t="shared" si="0"/>
        <v>0.130457925</v>
      </c>
      <c r="I30" s="52"/>
      <c r="J30" s="94">
        <f t="shared" si="10"/>
        <v>0.1298</v>
      </c>
      <c r="K30" s="316">
        <f t="shared" si="11"/>
        <v>0.1265</v>
      </c>
      <c r="L30" s="97" t="str">
        <f t="shared" si="7"/>
        <v/>
      </c>
      <c r="M30" s="37"/>
      <c r="N30" s="98">
        <f t="shared" si="2"/>
        <v>0.13109999999999999</v>
      </c>
      <c r="O30" s="95">
        <f t="shared" si="12"/>
        <v>0.13439999999999999</v>
      </c>
      <c r="P30" s="97" t="str">
        <f t="shared" si="3"/>
        <v/>
      </c>
      <c r="Q30" s="52"/>
      <c r="R30" s="101"/>
      <c r="S30" s="89"/>
      <c r="T30" s="115" t="s">
        <v>42</v>
      </c>
      <c r="U30" s="52"/>
      <c r="V30" s="222"/>
      <c r="W30" s="94">
        <f t="shared" si="8"/>
        <v>0.1298</v>
      </c>
      <c r="X30" s="91">
        <f t="shared" si="9"/>
        <v>0.13109999999999999</v>
      </c>
    </row>
    <row r="31" spans="1:24" x14ac:dyDescent="0.25">
      <c r="A31" s="128">
        <v>42790</v>
      </c>
      <c r="B31" s="334">
        <v>17.268999999999998</v>
      </c>
      <c r="C31" s="337">
        <v>16.716000000000001</v>
      </c>
      <c r="D31" s="337">
        <f t="shared" si="4"/>
        <v>15.542099999999998</v>
      </c>
      <c r="E31" s="337">
        <f t="shared" si="5"/>
        <v>18.995899999999999</v>
      </c>
      <c r="F31" s="38">
        <f t="shared" si="6"/>
        <v>16.716000000000001</v>
      </c>
      <c r="G31" s="39">
        <v>743.44</v>
      </c>
      <c r="H31" s="47">
        <f t="shared" si="0"/>
        <v>0.12427343040000001</v>
      </c>
      <c r="I31" s="52"/>
      <c r="J31" s="56">
        <f t="shared" si="10"/>
        <v>0.1236</v>
      </c>
      <c r="K31" s="315">
        <f t="shared" si="11"/>
        <v>0.1205</v>
      </c>
      <c r="L31" s="41" t="str">
        <f t="shared" si="7"/>
        <v/>
      </c>
      <c r="M31" s="37"/>
      <c r="N31" s="55">
        <f t="shared" si="2"/>
        <v>0.1249</v>
      </c>
      <c r="O31" s="37">
        <f t="shared" si="12"/>
        <v>0.128</v>
      </c>
      <c r="P31" s="41" t="str">
        <f t="shared" si="3"/>
        <v/>
      </c>
      <c r="Q31" s="222"/>
      <c r="R31" s="54"/>
      <c r="S31" s="38"/>
      <c r="T31" s="116" t="s">
        <v>42</v>
      </c>
      <c r="U31" s="52"/>
      <c r="V31" s="222"/>
      <c r="W31" s="56">
        <f t="shared" si="8"/>
        <v>0.1236</v>
      </c>
      <c r="X31" s="47">
        <f t="shared" si="9"/>
        <v>0.1249</v>
      </c>
    </row>
    <row r="32" spans="1:24" x14ac:dyDescent="0.25">
      <c r="A32" s="86">
        <v>42791</v>
      </c>
      <c r="B32" s="335">
        <v>16.774999999999999</v>
      </c>
      <c r="C32" s="336">
        <v>17.088000000000001</v>
      </c>
      <c r="D32" s="336">
        <f t="shared" si="4"/>
        <v>15.097499999999998</v>
      </c>
      <c r="E32" s="336">
        <f t="shared" si="5"/>
        <v>18.452499999999997</v>
      </c>
      <c r="F32" s="89">
        <f t="shared" si="6"/>
        <v>17.088000000000001</v>
      </c>
      <c r="G32" s="92">
        <v>743.44</v>
      </c>
      <c r="H32" s="91">
        <f t="shared" si="0"/>
        <v>0.12703902720000002</v>
      </c>
      <c r="I32" s="52"/>
      <c r="J32" s="94">
        <f t="shared" si="10"/>
        <v>0.12640000000000001</v>
      </c>
      <c r="K32" s="316">
        <f t="shared" si="11"/>
        <v>0.1232</v>
      </c>
      <c r="L32" s="97" t="str">
        <f t="shared" si="7"/>
        <v/>
      </c>
      <c r="M32" s="37"/>
      <c r="N32" s="98">
        <f t="shared" si="2"/>
        <v>0.12770000000000001</v>
      </c>
      <c r="O32" s="95">
        <f t="shared" si="12"/>
        <v>0.13089999999999999</v>
      </c>
      <c r="P32" s="97" t="str">
        <f t="shared" si="3"/>
        <v/>
      </c>
      <c r="Q32" s="52"/>
      <c r="R32" s="101"/>
      <c r="S32" s="89"/>
      <c r="T32" s="115" t="s">
        <v>42</v>
      </c>
      <c r="U32" s="52"/>
      <c r="V32" s="222"/>
      <c r="W32" s="94">
        <f t="shared" si="8"/>
        <v>0.12640000000000001</v>
      </c>
      <c r="X32" s="91">
        <f t="shared" si="9"/>
        <v>0.12770000000000001</v>
      </c>
    </row>
    <row r="33" spans="1:24" x14ac:dyDescent="0.25">
      <c r="A33" s="128">
        <v>42792</v>
      </c>
      <c r="B33" s="334">
        <v>16.774999999999999</v>
      </c>
      <c r="C33" s="337">
        <v>17</v>
      </c>
      <c r="D33" s="337">
        <f t="shared" si="4"/>
        <v>15.097499999999998</v>
      </c>
      <c r="E33" s="337">
        <f t="shared" si="5"/>
        <v>18.452499999999997</v>
      </c>
      <c r="F33" s="38">
        <f t="shared" si="6"/>
        <v>17</v>
      </c>
      <c r="G33" s="39">
        <v>743.44</v>
      </c>
      <c r="H33" s="47">
        <f t="shared" si="0"/>
        <v>0.12638480000000002</v>
      </c>
      <c r="I33" s="52"/>
      <c r="J33" s="56">
        <f t="shared" si="10"/>
        <v>0.1258</v>
      </c>
      <c r="K33" s="315">
        <f t="shared" si="11"/>
        <v>0.1226</v>
      </c>
      <c r="L33" s="41" t="str">
        <f t="shared" si="7"/>
        <v/>
      </c>
      <c r="M33" s="37"/>
      <c r="N33" s="55">
        <f t="shared" si="2"/>
        <v>0.127</v>
      </c>
      <c r="O33" s="37">
        <f t="shared" si="12"/>
        <v>0.13020000000000001</v>
      </c>
      <c r="P33" s="41" t="str">
        <f t="shared" si="3"/>
        <v/>
      </c>
      <c r="Q33" s="52"/>
      <c r="R33" s="54"/>
      <c r="S33" s="38"/>
      <c r="T33" s="116" t="s">
        <v>42</v>
      </c>
      <c r="U33" s="52"/>
      <c r="V33" s="222"/>
      <c r="W33" s="56">
        <f t="shared" si="8"/>
        <v>0.1258</v>
      </c>
      <c r="X33" s="47">
        <f t="shared" si="9"/>
        <v>0.127</v>
      </c>
    </row>
    <row r="34" spans="1:24" x14ac:dyDescent="0.25">
      <c r="A34" s="86">
        <v>42793</v>
      </c>
      <c r="B34" s="335">
        <v>16.751999999999999</v>
      </c>
      <c r="C34" s="336">
        <v>16.263000000000002</v>
      </c>
      <c r="D34" s="336">
        <f t="shared" si="4"/>
        <v>15.076799999999999</v>
      </c>
      <c r="E34" s="336">
        <f t="shared" si="5"/>
        <v>18.427199999999999</v>
      </c>
      <c r="F34" s="89">
        <f t="shared" si="6"/>
        <v>16.263000000000002</v>
      </c>
      <c r="G34" s="92">
        <v>743.31</v>
      </c>
      <c r="H34" s="91">
        <f t="shared" si="0"/>
        <v>0.1208845053</v>
      </c>
      <c r="I34" s="52"/>
      <c r="J34" s="94">
        <f t="shared" si="10"/>
        <v>0.1203</v>
      </c>
      <c r="K34" s="316">
        <f t="shared" si="11"/>
        <v>0.1173</v>
      </c>
      <c r="L34" s="97">
        <f t="shared" si="7"/>
        <v>0.11990000000000001</v>
      </c>
      <c r="M34" s="37"/>
      <c r="N34" s="98">
        <f t="shared" si="2"/>
        <v>0.1215</v>
      </c>
      <c r="O34" s="95">
        <f t="shared" si="12"/>
        <v>0.1245</v>
      </c>
      <c r="P34" s="97" t="str">
        <f t="shared" si="3"/>
        <v/>
      </c>
      <c r="Q34" s="52"/>
      <c r="R34" s="101">
        <v>16.125</v>
      </c>
      <c r="S34" s="89"/>
      <c r="T34" s="115" t="s">
        <v>42</v>
      </c>
      <c r="U34" s="52"/>
      <c r="V34" s="222"/>
      <c r="W34" s="94">
        <f t="shared" si="8"/>
        <v>0.11990000000000001</v>
      </c>
      <c r="X34" s="91">
        <f t="shared" si="9"/>
        <v>0.1215</v>
      </c>
    </row>
    <row r="35" spans="1:24" ht="15.75" thickBot="1" x14ac:dyDescent="0.3">
      <c r="A35" s="223">
        <v>42794</v>
      </c>
      <c r="B35" s="352">
        <v>16.286000000000001</v>
      </c>
      <c r="C35" s="353">
        <v>16.323</v>
      </c>
      <c r="D35" s="353">
        <f t="shared" si="4"/>
        <v>14.657400000000001</v>
      </c>
      <c r="E35" s="353">
        <f t="shared" si="5"/>
        <v>17.9146</v>
      </c>
      <c r="F35" s="48">
        <f t="shared" si="6"/>
        <v>16.323</v>
      </c>
      <c r="G35" s="46">
        <v>743.32</v>
      </c>
      <c r="H35" s="49">
        <f t="shared" si="0"/>
        <v>0.12133212360000001</v>
      </c>
      <c r="I35" s="52"/>
      <c r="J35" s="60">
        <f t="shared" si="10"/>
        <v>0.1207</v>
      </c>
      <c r="K35" s="326">
        <f t="shared" si="11"/>
        <v>0.1177</v>
      </c>
      <c r="L35" s="42" t="str">
        <f t="shared" si="7"/>
        <v/>
      </c>
      <c r="M35" s="37"/>
      <c r="N35" s="85">
        <f t="shared" si="2"/>
        <v>0.12189999999999999</v>
      </c>
      <c r="O35" s="84">
        <f t="shared" si="12"/>
        <v>0.125</v>
      </c>
      <c r="P35" s="42" t="str">
        <f t="shared" si="3"/>
        <v/>
      </c>
      <c r="Q35" s="52"/>
      <c r="R35" s="70"/>
      <c r="S35" s="48"/>
      <c r="T35" s="117" t="s">
        <v>42</v>
      </c>
      <c r="U35" s="52"/>
      <c r="V35" s="222"/>
      <c r="W35" s="60">
        <f t="shared" si="8"/>
        <v>0.1207</v>
      </c>
      <c r="X35" s="49">
        <f t="shared" si="9"/>
        <v>0.12189999999999999</v>
      </c>
    </row>
    <row r="36" spans="1:24" x14ac:dyDescent="0.25">
      <c r="A36" s="65" t="s">
        <v>47</v>
      </c>
      <c r="B36" s="39"/>
      <c r="C36" s="39"/>
      <c r="D36" s="39"/>
      <c r="E36" s="39"/>
      <c r="F36" s="37"/>
      <c r="G36" s="39"/>
      <c r="H36" s="37">
        <f>ROUND(SUM(H8:H35)/28,4)</f>
        <v>0.13769999999999999</v>
      </c>
      <c r="I36" s="35"/>
      <c r="J36" s="50"/>
      <c r="K36" s="38"/>
      <c r="L36" s="36"/>
      <c r="M36" s="38"/>
      <c r="N36" s="38"/>
      <c r="O36" s="38"/>
      <c r="P36" s="36"/>
      <c r="Q36" s="1"/>
      <c r="R36" s="36"/>
      <c r="S36" s="36"/>
      <c r="T36" s="35"/>
      <c r="U36" s="35"/>
      <c r="V36" s="1"/>
    </row>
  </sheetData>
  <mergeCells count="4">
    <mergeCell ref="J6:L6"/>
    <mergeCell ref="N6:P6"/>
    <mergeCell ref="R6:S6"/>
    <mergeCell ref="W6:X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9"/>
  <sheetViews>
    <sheetView topLeftCell="A23" workbookViewId="0">
      <selection activeCell="B47" sqref="B47"/>
    </sheetView>
  </sheetViews>
  <sheetFormatPr defaultRowHeight="15" x14ac:dyDescent="0.25"/>
  <cols>
    <col min="1" max="1" width="14" customWidth="1"/>
    <col min="2" max="3" width="11" customWidth="1"/>
    <col min="4" max="5" width="11" hidden="1" customWidth="1"/>
    <col min="6" max="6" width="10.7109375" customWidth="1"/>
    <col min="7" max="7" width="12.28515625" customWidth="1"/>
    <col min="8" max="8" width="10.85546875" customWidth="1"/>
    <col min="9" max="9" width="9.140625" customWidth="1"/>
    <col min="10" max="10" width="12.42578125" customWidth="1"/>
    <col min="11" max="11" width="12.140625" customWidth="1"/>
    <col min="12" max="12" width="13.5703125" customWidth="1"/>
    <col min="13" max="13" width="9.140625" customWidth="1"/>
    <col min="14" max="14" width="12.5703125" customWidth="1"/>
    <col min="15" max="15" width="11.42578125" customWidth="1"/>
    <col min="16" max="16" width="12.42578125" customWidth="1"/>
    <col min="17" max="17" width="9.140625" customWidth="1"/>
    <col min="18" max="18" width="13.42578125" customWidth="1"/>
    <col min="19" max="19" width="14.28515625" customWidth="1"/>
    <col min="20" max="20" width="13.7109375" customWidth="1"/>
    <col min="21" max="21" width="9.140625" customWidth="1"/>
    <col min="22" max="22" width="6.42578125" hidden="1" customWidth="1"/>
    <col min="23" max="23" width="11.5703125" customWidth="1"/>
    <col min="24" max="24" width="12.5703125" customWidth="1"/>
  </cols>
  <sheetData>
    <row r="2" spans="1:24" ht="28.5" x14ac:dyDescent="0.45">
      <c r="A2" s="77" t="s">
        <v>48</v>
      </c>
      <c r="B2" s="78"/>
      <c r="C2" s="78"/>
      <c r="D2" s="78"/>
      <c r="E2" s="78"/>
      <c r="F2" s="78"/>
      <c r="G2" s="78"/>
      <c r="H2" s="79"/>
    </row>
    <row r="3" spans="1:24" ht="28.5" x14ac:dyDescent="0.45">
      <c r="A3" s="83" t="s">
        <v>69</v>
      </c>
      <c r="B3" s="78"/>
      <c r="C3" s="78"/>
      <c r="D3" s="78"/>
      <c r="E3" s="78"/>
      <c r="F3" s="78"/>
      <c r="G3" s="78"/>
      <c r="H3" s="79"/>
    </row>
    <row r="5" spans="1:24" ht="15.75" thickBot="1" x14ac:dyDescent="0.3"/>
    <row r="6" spans="1:24" ht="45.75" thickBot="1" x14ac:dyDescent="0.3">
      <c r="A6" s="33"/>
      <c r="B6" s="340" t="s">
        <v>1</v>
      </c>
      <c r="C6" s="341" t="s">
        <v>2</v>
      </c>
      <c r="D6" s="341"/>
      <c r="E6" s="341"/>
      <c r="F6" s="341" t="s">
        <v>6</v>
      </c>
      <c r="G6" s="341" t="s">
        <v>8</v>
      </c>
      <c r="H6" s="342" t="s">
        <v>6</v>
      </c>
      <c r="I6" s="43"/>
      <c r="J6" s="520" t="s">
        <v>20</v>
      </c>
      <c r="K6" s="521"/>
      <c r="L6" s="522"/>
      <c r="M6" s="45"/>
      <c r="N6" s="523" t="s">
        <v>27</v>
      </c>
      <c r="O6" s="524"/>
      <c r="P6" s="528"/>
      <c r="Q6" s="1"/>
      <c r="R6" s="523" t="s">
        <v>17</v>
      </c>
      <c r="S6" s="524"/>
      <c r="T6" s="343" t="s">
        <v>24</v>
      </c>
      <c r="U6" s="43"/>
      <c r="V6" s="1"/>
      <c r="W6" s="527" t="s">
        <v>35</v>
      </c>
      <c r="X6" s="526"/>
    </row>
    <row r="7" spans="1:24" ht="78" customHeight="1" thickBot="1" x14ac:dyDescent="0.3">
      <c r="A7" s="129" t="s">
        <v>12</v>
      </c>
      <c r="B7" s="103" t="s">
        <v>15</v>
      </c>
      <c r="C7" s="104" t="s">
        <v>3</v>
      </c>
      <c r="D7" s="104" t="s">
        <v>65</v>
      </c>
      <c r="E7" s="104" t="s">
        <v>66</v>
      </c>
      <c r="F7" s="105" t="s">
        <v>15</v>
      </c>
      <c r="G7" s="104" t="s">
        <v>4</v>
      </c>
      <c r="H7" s="106" t="s">
        <v>7</v>
      </c>
      <c r="I7" s="44"/>
      <c r="J7" s="103" t="s">
        <v>10</v>
      </c>
      <c r="K7" s="104" t="s">
        <v>16</v>
      </c>
      <c r="L7" s="106" t="s">
        <v>18</v>
      </c>
      <c r="M7" s="44"/>
      <c r="N7" s="110" t="s">
        <v>11</v>
      </c>
      <c r="O7" s="111" t="s">
        <v>41</v>
      </c>
      <c r="P7" s="112" t="s">
        <v>19</v>
      </c>
      <c r="Q7" s="1"/>
      <c r="R7" s="146" t="s">
        <v>22</v>
      </c>
      <c r="S7" s="126" t="s">
        <v>21</v>
      </c>
      <c r="T7" s="147" t="s">
        <v>23</v>
      </c>
      <c r="U7" s="43"/>
      <c r="V7" s="1"/>
      <c r="W7" s="150" t="s">
        <v>29</v>
      </c>
      <c r="X7" s="151" t="s">
        <v>30</v>
      </c>
    </row>
    <row r="8" spans="1:24" x14ac:dyDescent="0.25">
      <c r="A8" s="207">
        <v>42736</v>
      </c>
      <c r="B8" s="228">
        <v>17.800999999999998</v>
      </c>
      <c r="C8" s="209">
        <v>17.407</v>
      </c>
      <c r="D8" s="209">
        <f>B8-B8*0.1</f>
        <v>16.020899999999997</v>
      </c>
      <c r="E8" s="209">
        <f>B8+B8*0.1</f>
        <v>19.581099999999999</v>
      </c>
      <c r="F8" s="331">
        <f>IF(C8&lt;D8,D8,IF(C8&gt;E8,E8,C8))</f>
        <v>17.407</v>
      </c>
      <c r="G8" s="332">
        <v>743.44</v>
      </c>
      <c r="H8" s="333">
        <f t="shared" ref="H8:H38" si="0">(F8*G8)/100000</f>
        <v>0.1294106008</v>
      </c>
      <c r="I8" s="52"/>
      <c r="J8" s="214">
        <f>ROUND(ROUND(F8*0.995,3)*(G8/100000),4)</f>
        <v>0.1288</v>
      </c>
      <c r="K8" s="314">
        <f t="shared" ref="K8" si="1">ROUND(ROUND(F8*0.98,3)*(G8/100000),4)</f>
        <v>0.1268</v>
      </c>
      <c r="L8" s="216">
        <f>IF(ISNUMBER(R8),ROUND(ROUND(R8,3)*(G8/100000),4),"")</f>
        <v>0.12839999999999999</v>
      </c>
      <c r="M8" s="37"/>
      <c r="N8" s="217">
        <f t="shared" ref="N8:N38" si="2">ROUND(ROUND(F8*1.005,3)*(G8/100000),4)</f>
        <v>0.13009999999999999</v>
      </c>
      <c r="O8" s="215">
        <f>ROUND(ROUND(F8*1.03,3)*(G8/100000),4)</f>
        <v>0.1333</v>
      </c>
      <c r="P8" s="218" t="str">
        <f t="shared" ref="P8:P38" si="3">IF(ISNUMBER(S8),ROUND(ROUND(S8,3)*(G8/100000),4),"")</f>
        <v/>
      </c>
      <c r="Q8" s="52"/>
      <c r="R8" s="301">
        <v>17.274999999999999</v>
      </c>
      <c r="S8" s="220"/>
      <c r="T8" s="221" t="s">
        <v>13</v>
      </c>
      <c r="U8" s="52"/>
      <c r="V8" s="222"/>
      <c r="W8" s="214">
        <f>IF(T8="Green zone",MIN(J8,L8),IF(V8="Upper",MIN(K8,L8),IF(V8="Lower",MIN(J8,L8))))</f>
        <v>0.12839999999999999</v>
      </c>
      <c r="X8" s="212">
        <f>IF(T8="Green zone",MAX(N8,P8),IF(V8="Upper",MAX(N8,P8),IF(V8="Lower",MAX(O8,P8))))</f>
        <v>0.13009999999999999</v>
      </c>
    </row>
    <row r="9" spans="1:24" x14ac:dyDescent="0.25">
      <c r="A9" s="128">
        <v>42737</v>
      </c>
      <c r="B9" s="334">
        <v>17.800999999999998</v>
      </c>
      <c r="C9" s="203">
        <v>17.696000000000002</v>
      </c>
      <c r="D9" s="203">
        <f t="shared" ref="D9:D38" si="4">B9-B9*0.1</f>
        <v>16.020899999999997</v>
      </c>
      <c r="E9" s="203">
        <f t="shared" ref="E9:E38" si="5">B9+B9*0.1</f>
        <v>19.581099999999999</v>
      </c>
      <c r="F9" s="38">
        <f t="shared" ref="F9:F38" si="6">IF(C9&lt;D9,D9,IF(C9&gt;E9,E9,C9))</f>
        <v>17.696000000000002</v>
      </c>
      <c r="G9" s="39">
        <v>743.49</v>
      </c>
      <c r="H9" s="47">
        <f>(F9*G9)/100000</f>
        <v>0.13156799040000003</v>
      </c>
      <c r="I9" s="52"/>
      <c r="J9" s="56">
        <f>ROUND(ROUND(F9*0.995,3)*(G9/100000),4)</f>
        <v>0.13089999999999999</v>
      </c>
      <c r="K9" s="315">
        <f>ROUND(ROUND(F9*0.97,3)*(G9/100000),4)</f>
        <v>0.12759999999999999</v>
      </c>
      <c r="L9" s="204">
        <f t="shared" ref="L9:L38" si="7">IF(ISNUMBER(R9),ROUND(ROUND(R9,3)*(G9/100000),4),"")</f>
        <v>0.12859999999999999</v>
      </c>
      <c r="M9" s="37"/>
      <c r="N9" s="55">
        <f t="shared" si="2"/>
        <v>0.13220000000000001</v>
      </c>
      <c r="O9" s="37">
        <f>ROUND(ROUND(F9*1.03,3)*(G9/100000),4)</f>
        <v>0.13550000000000001</v>
      </c>
      <c r="P9" s="41" t="str">
        <f t="shared" si="3"/>
        <v/>
      </c>
      <c r="Q9" s="222"/>
      <c r="R9" s="227">
        <v>17.3</v>
      </c>
      <c r="S9" s="74"/>
      <c r="T9" s="116" t="s">
        <v>13</v>
      </c>
      <c r="U9" s="52"/>
      <c r="V9" s="222"/>
      <c r="W9" s="56">
        <f t="shared" ref="W9:W38" si="8">IF(T9="Green zone",MIN(J9,L9),IF(V9="Upper",MIN(K9,L9),IF(V9="Lower",MIN(J9,L9))))</f>
        <v>0.12859999999999999</v>
      </c>
      <c r="X9" s="47">
        <f t="shared" ref="X9:X38" si="9">IF(T9="Green zone",MAX(N9,P9),IF(V9="Upper",MAX(N9,P9),IF(V9="Lower",MAX(O9,P9))))</f>
        <v>0.13220000000000001</v>
      </c>
    </row>
    <row r="10" spans="1:24" x14ac:dyDescent="0.25">
      <c r="A10" s="86">
        <v>42738</v>
      </c>
      <c r="B10" s="335">
        <v>18.003</v>
      </c>
      <c r="C10" s="336">
        <v>17.550999999999998</v>
      </c>
      <c r="D10" s="336">
        <f t="shared" si="4"/>
        <v>16.2027</v>
      </c>
      <c r="E10" s="336">
        <f t="shared" si="5"/>
        <v>19.8033</v>
      </c>
      <c r="F10" s="89">
        <f t="shared" si="6"/>
        <v>17.550999999999998</v>
      </c>
      <c r="G10" s="92">
        <v>743.41</v>
      </c>
      <c r="H10" s="91">
        <f t="shared" si="0"/>
        <v>0.13047588909999999</v>
      </c>
      <c r="I10" s="52"/>
      <c r="J10" s="94">
        <f t="shared" ref="J10:J38" si="10">ROUND(ROUND(F10*0.995,3)*(G10/100000),4)</f>
        <v>0.1298</v>
      </c>
      <c r="K10" s="316">
        <f t="shared" ref="K10:K38" si="11">ROUND(ROUND(F10*0.97,3)*(G10/100000),4)</f>
        <v>0.12659999999999999</v>
      </c>
      <c r="L10" s="97">
        <f t="shared" si="7"/>
        <v>0.12659999999999999</v>
      </c>
      <c r="M10" s="37"/>
      <c r="N10" s="98">
        <f t="shared" si="2"/>
        <v>0.13109999999999999</v>
      </c>
      <c r="O10" s="95">
        <f t="shared" ref="O10:O38" si="12">ROUND(ROUND(F10*1.03,3)*(G10/100000),4)</f>
        <v>0.13439999999999999</v>
      </c>
      <c r="P10" s="97" t="str">
        <f t="shared" si="3"/>
        <v/>
      </c>
      <c r="Q10" s="52"/>
      <c r="R10" s="101">
        <v>17.024999999999999</v>
      </c>
      <c r="S10" s="89"/>
      <c r="T10" s="115" t="s">
        <v>13</v>
      </c>
      <c r="U10" s="52"/>
      <c r="V10" s="222"/>
      <c r="W10" s="94">
        <f t="shared" si="8"/>
        <v>0.12659999999999999</v>
      </c>
      <c r="X10" s="91">
        <f t="shared" si="9"/>
        <v>0.13109999999999999</v>
      </c>
    </row>
    <row r="11" spans="1:24" x14ac:dyDescent="0.25">
      <c r="A11" s="128">
        <v>42739</v>
      </c>
      <c r="B11" s="334">
        <v>17.927</v>
      </c>
      <c r="C11" s="337">
        <v>18.71</v>
      </c>
      <c r="D11" s="337">
        <f t="shared" si="4"/>
        <v>16.1343</v>
      </c>
      <c r="E11" s="337">
        <f t="shared" si="5"/>
        <v>19.7197</v>
      </c>
      <c r="F11" s="38">
        <f t="shared" si="6"/>
        <v>18.71</v>
      </c>
      <c r="G11" s="39">
        <v>743.43</v>
      </c>
      <c r="H11" s="47">
        <f>(F11*G11)/100000</f>
        <v>0.13909575300000002</v>
      </c>
      <c r="I11" s="52"/>
      <c r="J11" s="56">
        <f>ROUND(ROUND(F11*0.995,3)*(G11/100000),4)</f>
        <v>0.1384</v>
      </c>
      <c r="K11" s="315">
        <f t="shared" si="11"/>
        <v>0.13489999999999999</v>
      </c>
      <c r="L11" s="41" t="str">
        <f t="shared" si="7"/>
        <v/>
      </c>
      <c r="M11" s="37"/>
      <c r="N11" s="55">
        <f t="shared" si="2"/>
        <v>0.13980000000000001</v>
      </c>
      <c r="O11" s="37">
        <f t="shared" si="12"/>
        <v>0.14330000000000001</v>
      </c>
      <c r="P11" s="41" t="str">
        <f t="shared" si="3"/>
        <v/>
      </c>
      <c r="Q11" s="222"/>
      <c r="R11" s="54"/>
      <c r="S11" s="38"/>
      <c r="T11" s="116" t="s">
        <v>28</v>
      </c>
      <c r="U11" s="52"/>
      <c r="V11" s="222" t="s">
        <v>38</v>
      </c>
      <c r="W11" s="56">
        <f>IF(T11="Green zone",MIN(J11,L11),IF(V11="Upper",MIN(K11,L11),IF(V11="Lower",MIN(J11,L11))))</f>
        <v>0.1384</v>
      </c>
      <c r="X11" s="47">
        <f t="shared" si="9"/>
        <v>0.14330000000000001</v>
      </c>
    </row>
    <row r="12" spans="1:24" x14ac:dyDescent="0.25">
      <c r="A12" s="86">
        <v>42740</v>
      </c>
      <c r="B12" s="335">
        <v>18.629000000000001</v>
      </c>
      <c r="C12" s="336">
        <v>19.331</v>
      </c>
      <c r="D12" s="336">
        <f t="shared" si="4"/>
        <v>16.766100000000002</v>
      </c>
      <c r="E12" s="336">
        <f t="shared" si="5"/>
        <v>20.491900000000001</v>
      </c>
      <c r="F12" s="89">
        <f t="shared" si="6"/>
        <v>19.331</v>
      </c>
      <c r="G12" s="92">
        <v>743.41</v>
      </c>
      <c r="H12" s="91">
        <f t="shared" si="0"/>
        <v>0.14370858709999998</v>
      </c>
      <c r="I12" s="52"/>
      <c r="J12" s="94">
        <f t="shared" si="10"/>
        <v>0.14299999999999999</v>
      </c>
      <c r="K12" s="316">
        <f t="shared" si="11"/>
        <v>0.1394</v>
      </c>
      <c r="L12" s="97" t="str">
        <f t="shared" si="7"/>
        <v/>
      </c>
      <c r="M12" s="37"/>
      <c r="N12" s="98">
        <f t="shared" si="2"/>
        <v>0.1444</v>
      </c>
      <c r="O12" s="95">
        <f t="shared" si="12"/>
        <v>0.14799999999999999</v>
      </c>
      <c r="P12" s="97">
        <f t="shared" si="3"/>
        <v>0.1444</v>
      </c>
      <c r="Q12" s="52"/>
      <c r="R12" s="101"/>
      <c r="S12" s="89">
        <v>19.425000000000001</v>
      </c>
      <c r="T12" s="115" t="s">
        <v>28</v>
      </c>
      <c r="U12" s="52"/>
      <c r="V12" s="222" t="s">
        <v>38</v>
      </c>
      <c r="W12" s="94">
        <f t="shared" si="8"/>
        <v>0.14299999999999999</v>
      </c>
      <c r="X12" s="91">
        <f t="shared" si="9"/>
        <v>0.14799999999999999</v>
      </c>
    </row>
    <row r="13" spans="1:24" x14ac:dyDescent="0.25">
      <c r="A13" s="128">
        <v>42741</v>
      </c>
      <c r="B13" s="334">
        <v>18.992999999999999</v>
      </c>
      <c r="C13" s="337">
        <v>20.143000000000001</v>
      </c>
      <c r="D13" s="337">
        <f t="shared" si="4"/>
        <v>17.093699999999998</v>
      </c>
      <c r="E13" s="337">
        <f t="shared" si="5"/>
        <v>20.892299999999999</v>
      </c>
      <c r="F13" s="38">
        <f t="shared" si="6"/>
        <v>20.143000000000001</v>
      </c>
      <c r="G13" s="205">
        <v>743.43</v>
      </c>
      <c r="H13" s="47">
        <f t="shared" si="0"/>
        <v>0.14974910490000001</v>
      </c>
      <c r="I13" s="52"/>
      <c r="J13" s="56">
        <f t="shared" si="10"/>
        <v>0.14899999999999999</v>
      </c>
      <c r="K13" s="315">
        <f t="shared" si="11"/>
        <v>0.14530000000000001</v>
      </c>
      <c r="L13" s="47" t="str">
        <f t="shared" si="7"/>
        <v/>
      </c>
      <c r="M13" s="37"/>
      <c r="N13" s="55">
        <f t="shared" si="2"/>
        <v>0.15049999999999999</v>
      </c>
      <c r="O13" s="37">
        <f t="shared" si="12"/>
        <v>0.1542</v>
      </c>
      <c r="P13" s="41">
        <f t="shared" si="3"/>
        <v>0.1636</v>
      </c>
      <c r="Q13" s="222"/>
      <c r="R13" s="54"/>
      <c r="S13" s="38">
        <v>22</v>
      </c>
      <c r="T13" s="116" t="s">
        <v>28</v>
      </c>
      <c r="U13" s="52"/>
      <c r="V13" s="222" t="s">
        <v>31</v>
      </c>
      <c r="W13" s="56">
        <f t="shared" si="8"/>
        <v>0.14530000000000001</v>
      </c>
      <c r="X13" s="47">
        <f t="shared" si="9"/>
        <v>0.1636</v>
      </c>
    </row>
    <row r="14" spans="1:24" x14ac:dyDescent="0.25">
      <c r="A14" s="86">
        <v>42742</v>
      </c>
      <c r="B14" s="335">
        <v>18.545000000000002</v>
      </c>
      <c r="C14" s="336">
        <v>17.837</v>
      </c>
      <c r="D14" s="336">
        <f t="shared" si="4"/>
        <v>16.6905</v>
      </c>
      <c r="E14" s="336">
        <f t="shared" si="5"/>
        <v>20.399500000000003</v>
      </c>
      <c r="F14" s="89">
        <f t="shared" si="6"/>
        <v>17.837</v>
      </c>
      <c r="G14" s="92">
        <v>743.43</v>
      </c>
      <c r="H14" s="91">
        <f t="shared" si="0"/>
        <v>0.13260560909999999</v>
      </c>
      <c r="I14" s="52"/>
      <c r="J14" s="94">
        <f t="shared" si="10"/>
        <v>0.13189999999999999</v>
      </c>
      <c r="K14" s="316">
        <f t="shared" si="11"/>
        <v>0.12859999999999999</v>
      </c>
      <c r="L14" s="97">
        <f>IF(ISNUMBER(R14),ROUND(ROUND(R14,3)*(G14/100000),4),"")</f>
        <v>0.13120000000000001</v>
      </c>
      <c r="M14" s="37"/>
      <c r="N14" s="98">
        <f t="shared" si="2"/>
        <v>0.1333</v>
      </c>
      <c r="O14" s="95">
        <f t="shared" si="12"/>
        <v>0.1366</v>
      </c>
      <c r="P14" s="97" t="str">
        <f t="shared" si="3"/>
        <v/>
      </c>
      <c r="Q14" s="52"/>
      <c r="R14" s="101">
        <v>17.649999999999999</v>
      </c>
      <c r="S14" s="89"/>
      <c r="T14" s="115" t="s">
        <v>28</v>
      </c>
      <c r="U14" s="52"/>
      <c r="V14" s="222" t="s">
        <v>31</v>
      </c>
      <c r="W14" s="94">
        <f t="shared" si="8"/>
        <v>0.12859999999999999</v>
      </c>
      <c r="X14" s="91">
        <f t="shared" si="9"/>
        <v>0.1333</v>
      </c>
    </row>
    <row r="15" spans="1:24" x14ac:dyDescent="0.25">
      <c r="A15" s="128">
        <v>42743</v>
      </c>
      <c r="B15" s="334">
        <v>18.545000000000002</v>
      </c>
      <c r="C15" s="337">
        <v>17.739999999999998</v>
      </c>
      <c r="D15" s="337">
        <f t="shared" si="4"/>
        <v>16.6905</v>
      </c>
      <c r="E15" s="337">
        <f t="shared" si="5"/>
        <v>20.399500000000003</v>
      </c>
      <c r="F15" s="38">
        <f t="shared" si="6"/>
        <v>17.739999999999998</v>
      </c>
      <c r="G15" s="39">
        <v>743.43</v>
      </c>
      <c r="H15" s="47">
        <f t="shared" si="0"/>
        <v>0.13188448199999997</v>
      </c>
      <c r="I15" s="52"/>
      <c r="J15" s="56">
        <f t="shared" si="10"/>
        <v>0.13120000000000001</v>
      </c>
      <c r="K15" s="315">
        <f t="shared" si="11"/>
        <v>0.12790000000000001</v>
      </c>
      <c r="L15" s="41">
        <f t="shared" si="7"/>
        <v>0.13200000000000001</v>
      </c>
      <c r="M15" s="37"/>
      <c r="N15" s="55">
        <f t="shared" si="2"/>
        <v>0.13250000000000001</v>
      </c>
      <c r="O15" s="37">
        <f t="shared" si="12"/>
        <v>0.1358</v>
      </c>
      <c r="P15" s="41" t="str">
        <f t="shared" si="3"/>
        <v/>
      </c>
      <c r="Q15" s="222"/>
      <c r="R15" s="54">
        <v>17.75</v>
      </c>
      <c r="S15" s="38"/>
      <c r="T15" s="116" t="s">
        <v>13</v>
      </c>
      <c r="U15" s="52"/>
      <c r="V15" s="222"/>
      <c r="W15" s="56">
        <f t="shared" si="8"/>
        <v>0.13120000000000001</v>
      </c>
      <c r="X15" s="47">
        <f t="shared" si="9"/>
        <v>0.13250000000000001</v>
      </c>
    </row>
    <row r="16" spans="1:24" x14ac:dyDescent="0.25">
      <c r="A16" s="86">
        <v>42744</v>
      </c>
      <c r="B16" s="335">
        <v>18.416</v>
      </c>
      <c r="C16" s="336">
        <v>17.768999999999998</v>
      </c>
      <c r="D16" s="336">
        <f t="shared" si="4"/>
        <v>16.574400000000001</v>
      </c>
      <c r="E16" s="336">
        <f t="shared" si="5"/>
        <v>20.2576</v>
      </c>
      <c r="F16" s="89">
        <f t="shared" si="6"/>
        <v>17.768999999999998</v>
      </c>
      <c r="G16" s="92">
        <v>743.39</v>
      </c>
      <c r="H16" s="91">
        <f t="shared" si="0"/>
        <v>0.13209296909999999</v>
      </c>
      <c r="I16" s="52"/>
      <c r="J16" s="94">
        <f t="shared" si="10"/>
        <v>0.13139999999999999</v>
      </c>
      <c r="K16" s="316">
        <f t="shared" si="11"/>
        <v>0.12809999999999999</v>
      </c>
      <c r="L16" s="97">
        <f t="shared" si="7"/>
        <v>0.11990000000000001</v>
      </c>
      <c r="M16" s="37"/>
      <c r="N16" s="98">
        <f t="shared" si="2"/>
        <v>0.1328</v>
      </c>
      <c r="O16" s="95">
        <f t="shared" si="12"/>
        <v>0.1361</v>
      </c>
      <c r="P16" s="97" t="str">
        <f t="shared" si="3"/>
        <v/>
      </c>
      <c r="Q16" s="52"/>
      <c r="R16" s="101">
        <v>16.125</v>
      </c>
      <c r="S16" s="89"/>
      <c r="T16" s="115" t="s">
        <v>13</v>
      </c>
      <c r="U16" s="52"/>
      <c r="V16" s="222"/>
      <c r="W16" s="94">
        <f t="shared" si="8"/>
        <v>0.11990000000000001</v>
      </c>
      <c r="X16" s="91">
        <f t="shared" si="9"/>
        <v>0.1328</v>
      </c>
    </row>
    <row r="17" spans="1:24" x14ac:dyDescent="0.25">
      <c r="A17" s="128">
        <v>42745</v>
      </c>
      <c r="B17" s="334">
        <v>18.334</v>
      </c>
      <c r="C17" s="337">
        <v>18.25</v>
      </c>
      <c r="D17" s="337">
        <f t="shared" si="4"/>
        <v>16.500599999999999</v>
      </c>
      <c r="E17" s="337">
        <f t="shared" si="5"/>
        <v>20.167400000000001</v>
      </c>
      <c r="F17" s="38">
        <f t="shared" si="6"/>
        <v>18.25</v>
      </c>
      <c r="G17" s="344">
        <v>743.39</v>
      </c>
      <c r="H17" s="47">
        <f t="shared" si="0"/>
        <v>0.13566867500000002</v>
      </c>
      <c r="I17" s="52"/>
      <c r="J17" s="56">
        <f t="shared" si="10"/>
        <v>0.13500000000000001</v>
      </c>
      <c r="K17" s="315">
        <f t="shared" si="11"/>
        <v>0.13159999999999999</v>
      </c>
      <c r="L17" s="41" t="str">
        <f t="shared" si="7"/>
        <v/>
      </c>
      <c r="M17" s="37"/>
      <c r="N17" s="55">
        <f t="shared" si="2"/>
        <v>0.1363</v>
      </c>
      <c r="O17" s="37">
        <f t="shared" si="12"/>
        <v>0.13969999999999999</v>
      </c>
      <c r="P17" s="41" t="str">
        <f t="shared" si="3"/>
        <v/>
      </c>
      <c r="Q17" s="222"/>
      <c r="R17" s="54"/>
      <c r="S17" s="38"/>
      <c r="T17" s="116" t="s">
        <v>13</v>
      </c>
      <c r="U17" s="52"/>
      <c r="V17" s="222"/>
      <c r="W17" s="56">
        <f t="shared" si="8"/>
        <v>0.13500000000000001</v>
      </c>
      <c r="X17" s="47">
        <f t="shared" si="9"/>
        <v>0.1363</v>
      </c>
    </row>
    <row r="18" spans="1:24" x14ac:dyDescent="0.25">
      <c r="A18" s="86">
        <v>42746</v>
      </c>
      <c r="B18" s="335">
        <v>19.192</v>
      </c>
      <c r="C18" s="336">
        <v>20.07</v>
      </c>
      <c r="D18" s="336">
        <f t="shared" si="4"/>
        <v>17.2728</v>
      </c>
      <c r="E18" s="336">
        <f t="shared" si="5"/>
        <v>21.1112</v>
      </c>
      <c r="F18" s="89">
        <f t="shared" si="6"/>
        <v>20.07</v>
      </c>
      <c r="G18" s="92">
        <v>743.38</v>
      </c>
      <c r="H18" s="91">
        <f t="shared" si="0"/>
        <v>0.149196366</v>
      </c>
      <c r="I18" s="52"/>
      <c r="J18" s="94">
        <f t="shared" si="10"/>
        <v>0.14849999999999999</v>
      </c>
      <c r="K18" s="316">
        <f t="shared" si="11"/>
        <v>0.1447</v>
      </c>
      <c r="L18" s="97" t="str">
        <f t="shared" si="7"/>
        <v/>
      </c>
      <c r="M18" s="37"/>
      <c r="N18" s="98">
        <f t="shared" si="2"/>
        <v>0.14990000000000001</v>
      </c>
      <c r="O18" s="95">
        <f t="shared" si="12"/>
        <v>0.1537</v>
      </c>
      <c r="P18" s="97" t="str">
        <f t="shared" si="3"/>
        <v/>
      </c>
      <c r="Q18" s="52"/>
      <c r="R18" s="101"/>
      <c r="S18" s="89"/>
      <c r="T18" s="115" t="s">
        <v>13</v>
      </c>
      <c r="U18" s="52"/>
      <c r="V18" s="222"/>
      <c r="W18" s="94">
        <f t="shared" si="8"/>
        <v>0.14849999999999999</v>
      </c>
      <c r="X18" s="91">
        <f t="shared" si="9"/>
        <v>0.14990000000000001</v>
      </c>
    </row>
    <row r="19" spans="1:24" x14ac:dyDescent="0.25">
      <c r="A19" s="128">
        <v>42747</v>
      </c>
      <c r="B19" s="334">
        <v>19.388000000000002</v>
      </c>
      <c r="C19" s="337">
        <v>20.849</v>
      </c>
      <c r="D19" s="337">
        <f t="shared" si="4"/>
        <v>17.449200000000001</v>
      </c>
      <c r="E19" s="337">
        <f t="shared" si="5"/>
        <v>21.326800000000002</v>
      </c>
      <c r="F19" s="38">
        <f t="shared" si="6"/>
        <v>20.849</v>
      </c>
      <c r="G19" s="39">
        <v>743.42</v>
      </c>
      <c r="H19" s="47">
        <f t="shared" si="0"/>
        <v>0.1549956358</v>
      </c>
      <c r="I19" s="52"/>
      <c r="J19" s="56">
        <f t="shared" si="10"/>
        <v>0.1542</v>
      </c>
      <c r="K19" s="315">
        <f t="shared" si="11"/>
        <v>0.15029999999999999</v>
      </c>
      <c r="L19" s="41" t="str">
        <f t="shared" si="7"/>
        <v/>
      </c>
      <c r="M19" s="37"/>
      <c r="N19" s="55">
        <f t="shared" si="2"/>
        <v>0.15579999999999999</v>
      </c>
      <c r="O19" s="37">
        <f t="shared" si="12"/>
        <v>0.15959999999999999</v>
      </c>
      <c r="P19" s="41">
        <f t="shared" si="3"/>
        <v>0.15590000000000001</v>
      </c>
      <c r="Q19" s="222"/>
      <c r="R19" s="54"/>
      <c r="S19" s="38">
        <v>20.975000000000001</v>
      </c>
      <c r="T19" s="116" t="s">
        <v>13</v>
      </c>
      <c r="U19" s="52"/>
      <c r="V19" s="222"/>
      <c r="W19" s="56">
        <f t="shared" si="8"/>
        <v>0.1542</v>
      </c>
      <c r="X19" s="47">
        <f t="shared" si="9"/>
        <v>0.15590000000000001</v>
      </c>
    </row>
    <row r="20" spans="1:24" x14ac:dyDescent="0.25">
      <c r="A20" s="86">
        <v>42748</v>
      </c>
      <c r="B20" s="335">
        <v>20.533000000000001</v>
      </c>
      <c r="C20" s="336">
        <v>19.513000000000002</v>
      </c>
      <c r="D20" s="336">
        <f t="shared" si="4"/>
        <v>18.479700000000001</v>
      </c>
      <c r="E20" s="336">
        <f t="shared" si="5"/>
        <v>22.586300000000001</v>
      </c>
      <c r="F20" s="89">
        <f t="shared" si="6"/>
        <v>19.513000000000002</v>
      </c>
      <c r="G20" s="92">
        <v>743.5</v>
      </c>
      <c r="H20" s="91">
        <f t="shared" si="0"/>
        <v>0.14507915500000002</v>
      </c>
      <c r="I20" s="52"/>
      <c r="J20" s="94">
        <f t="shared" si="10"/>
        <v>0.1444</v>
      </c>
      <c r="K20" s="316">
        <f t="shared" si="11"/>
        <v>0.14069999999999999</v>
      </c>
      <c r="L20" s="97">
        <f t="shared" si="7"/>
        <v>0.14280000000000001</v>
      </c>
      <c r="M20" s="37"/>
      <c r="N20" s="98">
        <f t="shared" si="2"/>
        <v>0.14580000000000001</v>
      </c>
      <c r="O20" s="95">
        <f t="shared" si="12"/>
        <v>0.14940000000000001</v>
      </c>
      <c r="P20" s="97" t="str">
        <f t="shared" si="3"/>
        <v/>
      </c>
      <c r="Q20" s="52"/>
      <c r="R20" s="101">
        <v>19.2</v>
      </c>
      <c r="S20" s="89"/>
      <c r="T20" s="115" t="s">
        <v>13</v>
      </c>
      <c r="U20" s="52"/>
      <c r="V20" s="222"/>
      <c r="W20" s="94">
        <f t="shared" si="8"/>
        <v>0.14280000000000001</v>
      </c>
      <c r="X20" s="91">
        <f t="shared" si="9"/>
        <v>0.14580000000000001</v>
      </c>
    </row>
    <row r="21" spans="1:24" x14ac:dyDescent="0.25">
      <c r="A21" s="128">
        <v>42749</v>
      </c>
      <c r="B21" s="334">
        <v>19.53</v>
      </c>
      <c r="C21" s="337">
        <v>19.808</v>
      </c>
      <c r="D21" s="337">
        <f t="shared" si="4"/>
        <v>17.577000000000002</v>
      </c>
      <c r="E21" s="337">
        <f t="shared" si="5"/>
        <v>21.483000000000001</v>
      </c>
      <c r="F21" s="38">
        <f t="shared" si="6"/>
        <v>19.808</v>
      </c>
      <c r="G21" s="39">
        <v>743.5</v>
      </c>
      <c r="H21" s="47">
        <f t="shared" si="0"/>
        <v>0.14727247999999998</v>
      </c>
      <c r="I21" s="52"/>
      <c r="J21" s="56">
        <f t="shared" si="10"/>
        <v>0.14649999999999999</v>
      </c>
      <c r="K21" s="315">
        <f t="shared" si="11"/>
        <v>0.1429</v>
      </c>
      <c r="L21" s="41" t="str">
        <f t="shared" si="7"/>
        <v/>
      </c>
      <c r="M21" s="37"/>
      <c r="N21" s="55">
        <f t="shared" si="2"/>
        <v>0.14799999999999999</v>
      </c>
      <c r="O21" s="37">
        <f t="shared" si="12"/>
        <v>0.1517</v>
      </c>
      <c r="P21" s="41" t="str">
        <f t="shared" si="3"/>
        <v/>
      </c>
      <c r="Q21" s="222"/>
      <c r="R21" s="54"/>
      <c r="S21" s="38"/>
      <c r="T21" s="116" t="s">
        <v>13</v>
      </c>
      <c r="U21" s="52"/>
      <c r="V21" s="222"/>
      <c r="W21" s="56">
        <f t="shared" si="8"/>
        <v>0.14649999999999999</v>
      </c>
      <c r="X21" s="47">
        <f t="shared" si="9"/>
        <v>0.14799999999999999</v>
      </c>
    </row>
    <row r="22" spans="1:24" x14ac:dyDescent="0.25">
      <c r="A22" s="86">
        <v>42750</v>
      </c>
      <c r="B22" s="335">
        <v>19.544</v>
      </c>
      <c r="C22" s="336">
        <v>20.042999999999999</v>
      </c>
      <c r="D22" s="336">
        <f t="shared" si="4"/>
        <v>17.589600000000001</v>
      </c>
      <c r="E22" s="336">
        <f t="shared" si="5"/>
        <v>21.4984</v>
      </c>
      <c r="F22" s="89">
        <f t="shared" si="6"/>
        <v>20.042999999999999</v>
      </c>
      <c r="G22" s="92">
        <v>743.5</v>
      </c>
      <c r="H22" s="91">
        <f t="shared" si="0"/>
        <v>0.149019705</v>
      </c>
      <c r="I22" s="52"/>
      <c r="J22" s="94">
        <f t="shared" si="10"/>
        <v>0.14829999999999999</v>
      </c>
      <c r="K22" s="316">
        <f t="shared" si="11"/>
        <v>0.14460000000000001</v>
      </c>
      <c r="L22" s="97" t="str">
        <f t="shared" si="7"/>
        <v/>
      </c>
      <c r="M22" s="37"/>
      <c r="N22" s="98">
        <f t="shared" si="2"/>
        <v>0.14979999999999999</v>
      </c>
      <c r="O22" s="95">
        <f t="shared" si="12"/>
        <v>0.1535</v>
      </c>
      <c r="P22" s="97">
        <f t="shared" si="3"/>
        <v>0.14940000000000001</v>
      </c>
      <c r="Q22" s="52"/>
      <c r="R22" s="101"/>
      <c r="S22" s="89">
        <v>20.100000000000001</v>
      </c>
      <c r="T22" s="115" t="s">
        <v>13</v>
      </c>
      <c r="U22" s="52"/>
      <c r="V22" s="222"/>
      <c r="W22" s="94">
        <f t="shared" si="8"/>
        <v>0.14829999999999999</v>
      </c>
      <c r="X22" s="91">
        <f t="shared" si="9"/>
        <v>0.14979999999999999</v>
      </c>
    </row>
    <row r="23" spans="1:24" x14ac:dyDescent="0.25">
      <c r="A23" s="128">
        <v>42751</v>
      </c>
      <c r="B23" s="334">
        <v>19.733000000000001</v>
      </c>
      <c r="C23" s="337">
        <v>19.303000000000001</v>
      </c>
      <c r="D23" s="337">
        <f t="shared" si="4"/>
        <v>17.759700000000002</v>
      </c>
      <c r="E23" s="337">
        <f t="shared" si="5"/>
        <v>21.706299999999999</v>
      </c>
      <c r="F23" s="38">
        <f t="shared" si="6"/>
        <v>19.303000000000001</v>
      </c>
      <c r="G23" s="39">
        <v>743.61</v>
      </c>
      <c r="H23" s="47">
        <f t="shared" si="0"/>
        <v>0.1435390383</v>
      </c>
      <c r="I23" s="52"/>
      <c r="J23" s="56">
        <f t="shared" si="10"/>
        <v>0.14280000000000001</v>
      </c>
      <c r="K23" s="315">
        <f t="shared" si="11"/>
        <v>0.13919999999999999</v>
      </c>
      <c r="L23" s="41" t="str">
        <f t="shared" si="7"/>
        <v/>
      </c>
      <c r="M23" s="37"/>
      <c r="N23" s="55">
        <f t="shared" si="2"/>
        <v>0.14430000000000001</v>
      </c>
      <c r="O23" s="37">
        <f t="shared" si="12"/>
        <v>0.14779999999999999</v>
      </c>
      <c r="P23" s="41">
        <f t="shared" si="3"/>
        <v>0.1459</v>
      </c>
      <c r="Q23" s="222"/>
      <c r="R23" s="54"/>
      <c r="S23" s="38">
        <v>19.625</v>
      </c>
      <c r="T23" s="116" t="s">
        <v>13</v>
      </c>
      <c r="U23" s="52"/>
      <c r="V23" s="222"/>
      <c r="W23" s="56">
        <f t="shared" si="8"/>
        <v>0.14280000000000001</v>
      </c>
      <c r="X23" s="47">
        <f t="shared" si="9"/>
        <v>0.1459</v>
      </c>
    </row>
    <row r="24" spans="1:24" x14ac:dyDescent="0.25">
      <c r="A24" s="86">
        <v>42752</v>
      </c>
      <c r="B24" s="335">
        <v>18.846</v>
      </c>
      <c r="C24" s="336">
        <v>17.978000000000002</v>
      </c>
      <c r="D24" s="336">
        <f t="shared" si="4"/>
        <v>16.961400000000001</v>
      </c>
      <c r="E24" s="336">
        <f t="shared" si="5"/>
        <v>20.730599999999999</v>
      </c>
      <c r="F24" s="89">
        <f t="shared" si="6"/>
        <v>17.978000000000002</v>
      </c>
      <c r="G24" s="92">
        <v>743.64</v>
      </c>
      <c r="H24" s="91">
        <f t="shared" si="0"/>
        <v>0.13369159920000001</v>
      </c>
      <c r="I24" s="52"/>
      <c r="J24" s="94">
        <f t="shared" si="10"/>
        <v>0.13300000000000001</v>
      </c>
      <c r="K24" s="316">
        <f t="shared" si="11"/>
        <v>0.12970000000000001</v>
      </c>
      <c r="L24" s="97">
        <f t="shared" si="7"/>
        <v>0.1212</v>
      </c>
      <c r="M24" s="37"/>
      <c r="N24" s="98">
        <f t="shared" si="2"/>
        <v>0.13439999999999999</v>
      </c>
      <c r="O24" s="95">
        <f t="shared" si="12"/>
        <v>0.13769999999999999</v>
      </c>
      <c r="P24" s="97" t="str">
        <f t="shared" si="3"/>
        <v/>
      </c>
      <c r="Q24" s="52"/>
      <c r="R24" s="101">
        <v>16.3</v>
      </c>
      <c r="S24" s="89"/>
      <c r="T24" s="115" t="s">
        <v>13</v>
      </c>
      <c r="U24" s="52"/>
      <c r="V24" s="222"/>
      <c r="W24" s="94">
        <f t="shared" si="8"/>
        <v>0.1212</v>
      </c>
      <c r="X24" s="91">
        <f t="shared" si="9"/>
        <v>0.13439999999999999</v>
      </c>
    </row>
    <row r="25" spans="1:24" x14ac:dyDescent="0.25">
      <c r="A25" s="128">
        <v>42753</v>
      </c>
      <c r="B25" s="334">
        <v>18.577000000000002</v>
      </c>
      <c r="C25" s="337">
        <v>18.481999999999999</v>
      </c>
      <c r="D25" s="337">
        <f t="shared" si="4"/>
        <v>16.7193</v>
      </c>
      <c r="E25" s="337">
        <f t="shared" si="5"/>
        <v>20.434700000000003</v>
      </c>
      <c r="F25" s="38">
        <f t="shared" si="6"/>
        <v>18.481999999999999</v>
      </c>
      <c r="G25" s="39">
        <v>743.61</v>
      </c>
      <c r="H25" s="47">
        <f t="shared" si="0"/>
        <v>0.13743400019999999</v>
      </c>
      <c r="I25" s="52"/>
      <c r="J25" s="56">
        <f t="shared" si="10"/>
        <v>0.13669999999999999</v>
      </c>
      <c r="K25" s="315">
        <f t="shared" si="11"/>
        <v>0.1333</v>
      </c>
      <c r="L25" s="41">
        <f t="shared" si="7"/>
        <v>0.13400000000000001</v>
      </c>
      <c r="M25" s="37"/>
      <c r="N25" s="55">
        <f t="shared" si="2"/>
        <v>0.1381</v>
      </c>
      <c r="O25" s="37">
        <f t="shared" si="12"/>
        <v>0.1416</v>
      </c>
      <c r="P25" s="41" t="str">
        <f t="shared" si="3"/>
        <v/>
      </c>
      <c r="Q25" s="222"/>
      <c r="R25" s="54">
        <v>18.024999999999999</v>
      </c>
      <c r="S25" s="225"/>
      <c r="T25" s="226" t="s">
        <v>13</v>
      </c>
      <c r="U25" s="224"/>
      <c r="V25" s="222"/>
      <c r="W25" s="56">
        <f t="shared" si="8"/>
        <v>0.13400000000000001</v>
      </c>
      <c r="X25" s="47">
        <f t="shared" si="9"/>
        <v>0.1381</v>
      </c>
    </row>
    <row r="26" spans="1:24" x14ac:dyDescent="0.25">
      <c r="A26" s="86">
        <v>42754</v>
      </c>
      <c r="B26" s="335">
        <v>18.949000000000002</v>
      </c>
      <c r="C26" s="336">
        <v>18.875</v>
      </c>
      <c r="D26" s="336">
        <f t="shared" si="4"/>
        <v>17.054100000000002</v>
      </c>
      <c r="E26" s="336">
        <f t="shared" si="5"/>
        <v>20.843900000000001</v>
      </c>
      <c r="F26" s="89">
        <f t="shared" si="6"/>
        <v>18.875</v>
      </c>
      <c r="G26" s="92">
        <v>743.6</v>
      </c>
      <c r="H26" s="91">
        <f t="shared" si="0"/>
        <v>0.14035450000000002</v>
      </c>
      <c r="I26" s="52"/>
      <c r="J26" s="94">
        <f t="shared" si="10"/>
        <v>0.13969999999999999</v>
      </c>
      <c r="K26" s="316">
        <f t="shared" si="11"/>
        <v>0.1361</v>
      </c>
      <c r="L26" s="97" t="str">
        <f t="shared" si="7"/>
        <v/>
      </c>
      <c r="M26" s="37"/>
      <c r="N26" s="98">
        <f t="shared" si="2"/>
        <v>0.1411</v>
      </c>
      <c r="O26" s="95">
        <f t="shared" si="12"/>
        <v>0.14460000000000001</v>
      </c>
      <c r="P26" s="97" t="str">
        <f t="shared" si="3"/>
        <v/>
      </c>
      <c r="Q26" s="52"/>
      <c r="R26" s="101"/>
      <c r="S26" s="89"/>
      <c r="T26" s="115" t="s">
        <v>13</v>
      </c>
      <c r="U26" s="52"/>
      <c r="V26" s="222"/>
      <c r="W26" s="94">
        <f t="shared" si="8"/>
        <v>0.13969999999999999</v>
      </c>
      <c r="X26" s="91">
        <f t="shared" si="9"/>
        <v>0.1411</v>
      </c>
    </row>
    <row r="27" spans="1:24" x14ac:dyDescent="0.25">
      <c r="A27" s="128">
        <v>42755</v>
      </c>
      <c r="B27" s="334">
        <v>18.815000000000001</v>
      </c>
      <c r="C27" s="337">
        <v>18.5</v>
      </c>
      <c r="D27" s="337">
        <f t="shared" si="4"/>
        <v>16.933500000000002</v>
      </c>
      <c r="E27" s="337">
        <f t="shared" si="5"/>
        <v>20.6965</v>
      </c>
      <c r="F27" s="38">
        <f t="shared" si="6"/>
        <v>18.5</v>
      </c>
      <c r="G27" s="39">
        <v>743.59</v>
      </c>
      <c r="H27" s="47">
        <f t="shared" si="0"/>
        <v>0.13756415</v>
      </c>
      <c r="I27" s="52"/>
      <c r="J27" s="56">
        <f t="shared" si="10"/>
        <v>0.13689999999999999</v>
      </c>
      <c r="K27" s="315">
        <f t="shared" si="11"/>
        <v>0.13339999999999999</v>
      </c>
      <c r="L27" s="41">
        <f t="shared" si="7"/>
        <v>0.13009999999999999</v>
      </c>
      <c r="M27" s="37"/>
      <c r="N27" s="55">
        <f t="shared" si="2"/>
        <v>0.13830000000000001</v>
      </c>
      <c r="O27" s="37">
        <f t="shared" si="12"/>
        <v>0.14169999999999999</v>
      </c>
      <c r="P27" s="41" t="str">
        <f t="shared" si="3"/>
        <v/>
      </c>
      <c r="Q27" s="222"/>
      <c r="R27" s="54">
        <v>17.5</v>
      </c>
      <c r="S27" s="38"/>
      <c r="T27" s="116" t="s">
        <v>13</v>
      </c>
      <c r="U27" s="52"/>
      <c r="V27" s="222"/>
      <c r="W27" s="56">
        <f t="shared" si="8"/>
        <v>0.13009999999999999</v>
      </c>
      <c r="X27" s="47">
        <f t="shared" si="9"/>
        <v>0.13830000000000001</v>
      </c>
    </row>
    <row r="28" spans="1:24" x14ac:dyDescent="0.25">
      <c r="A28" s="86">
        <v>42756</v>
      </c>
      <c r="B28" s="335">
        <v>19.148</v>
      </c>
      <c r="C28" s="336">
        <v>18.709</v>
      </c>
      <c r="D28" s="336">
        <f t="shared" si="4"/>
        <v>17.2332</v>
      </c>
      <c r="E28" s="336">
        <f t="shared" si="5"/>
        <v>21.062799999999999</v>
      </c>
      <c r="F28" s="89">
        <f t="shared" si="6"/>
        <v>18.709</v>
      </c>
      <c r="G28" s="92">
        <v>743.59</v>
      </c>
      <c r="H28" s="91">
        <f t="shared" si="0"/>
        <v>0.13911825310000001</v>
      </c>
      <c r="I28" s="52"/>
      <c r="J28" s="94">
        <f t="shared" si="10"/>
        <v>0.1384</v>
      </c>
      <c r="K28" s="316">
        <f t="shared" si="11"/>
        <v>0.13489999999999999</v>
      </c>
      <c r="L28" s="97" t="str">
        <f t="shared" si="7"/>
        <v/>
      </c>
      <c r="M28" s="37"/>
      <c r="N28" s="98">
        <f t="shared" si="2"/>
        <v>0.13980000000000001</v>
      </c>
      <c r="O28" s="95">
        <f t="shared" si="12"/>
        <v>0.14330000000000001</v>
      </c>
      <c r="P28" s="97" t="str">
        <f t="shared" si="3"/>
        <v/>
      </c>
      <c r="Q28" s="52"/>
      <c r="R28" s="101"/>
      <c r="S28" s="89"/>
      <c r="T28" s="115" t="s">
        <v>13</v>
      </c>
      <c r="U28" s="52"/>
      <c r="V28" s="222"/>
      <c r="W28" s="94">
        <f t="shared" si="8"/>
        <v>0.1384</v>
      </c>
      <c r="X28" s="91">
        <f t="shared" si="9"/>
        <v>0.13980000000000001</v>
      </c>
    </row>
    <row r="29" spans="1:24" x14ac:dyDescent="0.25">
      <c r="A29" s="128">
        <v>42757</v>
      </c>
      <c r="B29" s="334">
        <v>19.148</v>
      </c>
      <c r="C29" s="337">
        <v>19</v>
      </c>
      <c r="D29" s="337">
        <f t="shared" si="4"/>
        <v>17.2332</v>
      </c>
      <c r="E29" s="337">
        <f t="shared" si="5"/>
        <v>21.062799999999999</v>
      </c>
      <c r="F29" s="38">
        <f t="shared" si="6"/>
        <v>19</v>
      </c>
      <c r="G29" s="39">
        <v>743.59</v>
      </c>
      <c r="H29" s="47">
        <f t="shared" si="0"/>
        <v>0.14128210000000002</v>
      </c>
      <c r="I29" s="52"/>
      <c r="J29" s="56">
        <f t="shared" si="10"/>
        <v>0.1406</v>
      </c>
      <c r="K29" s="315">
        <f t="shared" si="11"/>
        <v>0.13700000000000001</v>
      </c>
      <c r="L29" s="41" t="str">
        <f t="shared" si="7"/>
        <v/>
      </c>
      <c r="M29" s="37"/>
      <c r="N29" s="55">
        <f t="shared" si="2"/>
        <v>0.14199999999999999</v>
      </c>
      <c r="O29" s="37">
        <f t="shared" si="12"/>
        <v>0.14549999999999999</v>
      </c>
      <c r="P29" s="41" t="str">
        <f t="shared" si="3"/>
        <v/>
      </c>
      <c r="Q29" s="222"/>
      <c r="R29" s="54"/>
      <c r="S29" s="38"/>
      <c r="T29" s="116" t="s">
        <v>13</v>
      </c>
      <c r="U29" s="52"/>
      <c r="V29" s="222"/>
      <c r="W29" s="56">
        <f t="shared" si="8"/>
        <v>0.1406</v>
      </c>
      <c r="X29" s="47">
        <f t="shared" si="9"/>
        <v>0.14199999999999999</v>
      </c>
    </row>
    <row r="30" spans="1:24" x14ac:dyDescent="0.25">
      <c r="A30" s="86">
        <v>42758</v>
      </c>
      <c r="B30" s="335">
        <v>19.244</v>
      </c>
      <c r="C30" s="336">
        <v>19.675000000000001</v>
      </c>
      <c r="D30" s="336">
        <f t="shared" si="4"/>
        <v>17.319600000000001</v>
      </c>
      <c r="E30" s="336">
        <f t="shared" si="5"/>
        <v>21.168399999999998</v>
      </c>
      <c r="F30" s="89">
        <f t="shared" si="6"/>
        <v>19.675000000000001</v>
      </c>
      <c r="G30" s="92">
        <v>743.62</v>
      </c>
      <c r="H30" s="91">
        <f t="shared" si="0"/>
        <v>0.14630723500000001</v>
      </c>
      <c r="I30" s="52"/>
      <c r="J30" s="94">
        <f t="shared" si="10"/>
        <v>0.14560000000000001</v>
      </c>
      <c r="K30" s="316">
        <f t="shared" si="11"/>
        <v>0.1419</v>
      </c>
      <c r="L30" s="97" t="str">
        <f t="shared" si="7"/>
        <v/>
      </c>
      <c r="M30" s="37"/>
      <c r="N30" s="98">
        <f t="shared" si="2"/>
        <v>0.14699999999999999</v>
      </c>
      <c r="O30" s="95">
        <f t="shared" si="12"/>
        <v>0.1507</v>
      </c>
      <c r="P30" s="97" t="str">
        <f t="shared" si="3"/>
        <v/>
      </c>
      <c r="Q30" s="52"/>
      <c r="R30" s="101"/>
      <c r="S30" s="89"/>
      <c r="T30" s="115" t="s">
        <v>13</v>
      </c>
      <c r="U30" s="52"/>
      <c r="V30" s="222"/>
      <c r="W30" s="94">
        <f t="shared" si="8"/>
        <v>0.14560000000000001</v>
      </c>
      <c r="X30" s="91">
        <f t="shared" si="9"/>
        <v>0.14699999999999999</v>
      </c>
    </row>
    <row r="31" spans="1:24" x14ac:dyDescent="0.25">
      <c r="A31" s="128">
        <v>42759</v>
      </c>
      <c r="B31" s="334">
        <v>20.318000000000001</v>
      </c>
      <c r="C31" s="337">
        <v>20.710999999999999</v>
      </c>
      <c r="D31" s="337">
        <f t="shared" si="4"/>
        <v>18.286200000000001</v>
      </c>
      <c r="E31" s="337">
        <f t="shared" si="5"/>
        <v>22.349800000000002</v>
      </c>
      <c r="F31" s="38">
        <f t="shared" si="6"/>
        <v>20.710999999999999</v>
      </c>
      <c r="G31" s="39">
        <v>743.61</v>
      </c>
      <c r="H31" s="47">
        <f t="shared" si="0"/>
        <v>0.15400906709999998</v>
      </c>
      <c r="I31" s="52"/>
      <c r="J31" s="56">
        <f t="shared" si="10"/>
        <v>0.1532</v>
      </c>
      <c r="K31" s="315">
        <f t="shared" si="11"/>
        <v>0.14940000000000001</v>
      </c>
      <c r="L31" s="41" t="str">
        <f t="shared" si="7"/>
        <v/>
      </c>
      <c r="M31" s="37"/>
      <c r="N31" s="55">
        <f t="shared" si="2"/>
        <v>0.15479999999999999</v>
      </c>
      <c r="O31" s="37">
        <f t="shared" si="12"/>
        <v>0.15859999999999999</v>
      </c>
      <c r="P31" s="41">
        <f t="shared" si="3"/>
        <v>0.15620000000000001</v>
      </c>
      <c r="Q31" s="222"/>
      <c r="R31" s="54"/>
      <c r="S31" s="38">
        <v>21</v>
      </c>
      <c r="T31" s="116" t="s">
        <v>13</v>
      </c>
      <c r="U31" s="52"/>
      <c r="V31" s="222"/>
      <c r="W31" s="56">
        <f t="shared" si="8"/>
        <v>0.1532</v>
      </c>
      <c r="X31" s="47">
        <f t="shared" si="9"/>
        <v>0.15620000000000001</v>
      </c>
    </row>
    <row r="32" spans="1:24" x14ac:dyDescent="0.25">
      <c r="A32" s="86">
        <v>42760</v>
      </c>
      <c r="B32" s="335">
        <v>20.239999999999998</v>
      </c>
      <c r="C32" s="336">
        <v>20</v>
      </c>
      <c r="D32" s="336">
        <f t="shared" si="4"/>
        <v>18.215999999999998</v>
      </c>
      <c r="E32" s="336">
        <f t="shared" si="5"/>
        <v>22.263999999999999</v>
      </c>
      <c r="F32" s="89">
        <f t="shared" si="6"/>
        <v>20</v>
      </c>
      <c r="G32" s="92">
        <v>743.66</v>
      </c>
      <c r="H32" s="91">
        <f t="shared" si="0"/>
        <v>0.14873199999999998</v>
      </c>
      <c r="I32" s="52"/>
      <c r="J32" s="94">
        <f t="shared" si="10"/>
        <v>0.14799999999999999</v>
      </c>
      <c r="K32" s="316">
        <f t="shared" si="11"/>
        <v>0.14430000000000001</v>
      </c>
      <c r="L32" s="97" t="str">
        <f t="shared" si="7"/>
        <v/>
      </c>
      <c r="M32" s="37"/>
      <c r="N32" s="98">
        <f t="shared" si="2"/>
        <v>0.14949999999999999</v>
      </c>
      <c r="O32" s="95">
        <f t="shared" si="12"/>
        <v>0.1532</v>
      </c>
      <c r="P32" s="97" t="str">
        <f t="shared" si="3"/>
        <v/>
      </c>
      <c r="Q32" s="52"/>
      <c r="R32" s="101"/>
      <c r="S32" s="89"/>
      <c r="T32" s="115" t="s">
        <v>13</v>
      </c>
      <c r="U32" s="52"/>
      <c r="V32" s="222"/>
      <c r="W32" s="94">
        <f t="shared" si="8"/>
        <v>0.14799999999999999</v>
      </c>
      <c r="X32" s="91">
        <f t="shared" si="9"/>
        <v>0.14949999999999999</v>
      </c>
    </row>
    <row r="33" spans="1:24" x14ac:dyDescent="0.25">
      <c r="A33" s="128">
        <v>42761</v>
      </c>
      <c r="B33" s="334">
        <v>19.359000000000002</v>
      </c>
      <c r="C33" s="337">
        <v>18.75</v>
      </c>
      <c r="D33" s="337">
        <f t="shared" si="4"/>
        <v>17.423100000000002</v>
      </c>
      <c r="E33" s="337">
        <f t="shared" si="5"/>
        <v>21.294900000000002</v>
      </c>
      <c r="F33" s="38">
        <f t="shared" si="6"/>
        <v>18.75</v>
      </c>
      <c r="G33" s="39">
        <v>743.67</v>
      </c>
      <c r="H33" s="47">
        <f t="shared" si="0"/>
        <v>0.139438125</v>
      </c>
      <c r="I33" s="52"/>
      <c r="J33" s="56">
        <f t="shared" si="10"/>
        <v>0.13869999999999999</v>
      </c>
      <c r="K33" s="315">
        <f t="shared" si="11"/>
        <v>0.1353</v>
      </c>
      <c r="L33" s="41" t="str">
        <f t="shared" si="7"/>
        <v/>
      </c>
      <c r="M33" s="37"/>
      <c r="N33" s="55">
        <f t="shared" si="2"/>
        <v>0.1401</v>
      </c>
      <c r="O33" s="37">
        <f t="shared" si="12"/>
        <v>0.14360000000000001</v>
      </c>
      <c r="P33" s="41" t="str">
        <f t="shared" si="3"/>
        <v/>
      </c>
      <c r="Q33" s="52"/>
      <c r="R33" s="54"/>
      <c r="S33" s="38"/>
      <c r="T33" s="116" t="s">
        <v>13</v>
      </c>
      <c r="U33" s="52"/>
      <c r="V33" s="222"/>
      <c r="W33" s="56">
        <f t="shared" si="8"/>
        <v>0.13869999999999999</v>
      </c>
      <c r="X33" s="47">
        <f t="shared" si="9"/>
        <v>0.1401</v>
      </c>
    </row>
    <row r="34" spans="1:24" x14ac:dyDescent="0.25">
      <c r="A34" s="86">
        <v>42762</v>
      </c>
      <c r="B34" s="335">
        <v>19.105</v>
      </c>
      <c r="C34" s="336">
        <v>18.664000000000001</v>
      </c>
      <c r="D34" s="336">
        <f t="shared" si="4"/>
        <v>17.194500000000001</v>
      </c>
      <c r="E34" s="336">
        <f t="shared" si="5"/>
        <v>21.015499999999999</v>
      </c>
      <c r="F34" s="89">
        <f t="shared" si="6"/>
        <v>18.664000000000001</v>
      </c>
      <c r="G34" s="92">
        <v>743.69</v>
      </c>
      <c r="H34" s="91">
        <f t="shared" si="0"/>
        <v>0.13880230160000004</v>
      </c>
      <c r="I34" s="52"/>
      <c r="J34" s="94">
        <f t="shared" si="10"/>
        <v>0.1381</v>
      </c>
      <c r="K34" s="316">
        <f t="shared" si="11"/>
        <v>0.1346</v>
      </c>
      <c r="L34" s="97" t="str">
        <f t="shared" si="7"/>
        <v/>
      </c>
      <c r="M34" s="37"/>
      <c r="N34" s="98">
        <f t="shared" si="2"/>
        <v>0.13950000000000001</v>
      </c>
      <c r="O34" s="95">
        <f t="shared" si="12"/>
        <v>0.14299999999999999</v>
      </c>
      <c r="P34" s="97" t="str">
        <f t="shared" si="3"/>
        <v/>
      </c>
      <c r="Q34" s="52"/>
      <c r="R34" s="101"/>
      <c r="S34" s="89"/>
      <c r="T34" s="115" t="s">
        <v>13</v>
      </c>
      <c r="U34" s="52"/>
      <c r="V34" s="222"/>
      <c r="W34" s="94">
        <f t="shared" si="8"/>
        <v>0.1381</v>
      </c>
      <c r="X34" s="91">
        <f t="shared" si="9"/>
        <v>0.13950000000000001</v>
      </c>
    </row>
    <row r="35" spans="1:24" x14ac:dyDescent="0.25">
      <c r="A35" s="128">
        <v>42763</v>
      </c>
      <c r="B35" s="334">
        <v>18.594000000000001</v>
      </c>
      <c r="C35" s="337">
        <v>18.664000000000001</v>
      </c>
      <c r="D35" s="337">
        <f t="shared" si="4"/>
        <v>16.7346</v>
      </c>
      <c r="E35" s="337">
        <f t="shared" si="5"/>
        <v>20.453400000000002</v>
      </c>
      <c r="F35" s="38">
        <f t="shared" si="6"/>
        <v>18.664000000000001</v>
      </c>
      <c r="G35" s="39">
        <v>743.69</v>
      </c>
      <c r="H35" s="47">
        <f t="shared" si="0"/>
        <v>0.13880230160000004</v>
      </c>
      <c r="I35" s="52"/>
      <c r="J35" s="56">
        <f t="shared" si="10"/>
        <v>0.1381</v>
      </c>
      <c r="K35" s="315">
        <f t="shared" si="11"/>
        <v>0.1346</v>
      </c>
      <c r="L35" s="41" t="str">
        <f t="shared" si="7"/>
        <v/>
      </c>
      <c r="M35" s="37"/>
      <c r="N35" s="55">
        <f t="shared" si="2"/>
        <v>0.13950000000000001</v>
      </c>
      <c r="O35" s="37">
        <f t="shared" si="12"/>
        <v>0.14299999999999999</v>
      </c>
      <c r="P35" s="41" t="str">
        <f t="shared" si="3"/>
        <v/>
      </c>
      <c r="Q35" s="52"/>
      <c r="R35" s="54"/>
      <c r="S35" s="38"/>
      <c r="T35" s="116" t="s">
        <v>13</v>
      </c>
      <c r="U35" s="52"/>
      <c r="V35" s="222"/>
      <c r="W35" s="56">
        <f t="shared" si="8"/>
        <v>0.1381</v>
      </c>
      <c r="X35" s="47">
        <f t="shared" si="9"/>
        <v>0.13950000000000001</v>
      </c>
    </row>
    <row r="36" spans="1:24" x14ac:dyDescent="0.25">
      <c r="A36" s="86">
        <v>42764</v>
      </c>
      <c r="B36" s="335">
        <v>18.594000000000001</v>
      </c>
      <c r="C36" s="336">
        <v>18.736000000000001</v>
      </c>
      <c r="D36" s="336">
        <f t="shared" si="4"/>
        <v>16.7346</v>
      </c>
      <c r="E36" s="336">
        <f t="shared" si="5"/>
        <v>20.453400000000002</v>
      </c>
      <c r="F36" s="89">
        <f t="shared" si="6"/>
        <v>18.736000000000001</v>
      </c>
      <c r="G36" s="92">
        <v>743.69</v>
      </c>
      <c r="H36" s="91">
        <f t="shared" si="0"/>
        <v>0.13933775840000001</v>
      </c>
      <c r="I36" s="52"/>
      <c r="J36" s="94">
        <f t="shared" si="10"/>
        <v>0.1386</v>
      </c>
      <c r="K36" s="316">
        <f t="shared" si="11"/>
        <v>0.13519999999999999</v>
      </c>
      <c r="L36" s="97" t="str">
        <f t="shared" si="7"/>
        <v/>
      </c>
      <c r="M36" s="37"/>
      <c r="N36" s="98">
        <f t="shared" si="2"/>
        <v>0.14000000000000001</v>
      </c>
      <c r="O36" s="95">
        <f t="shared" si="12"/>
        <v>0.14349999999999999</v>
      </c>
      <c r="P36" s="97" t="str">
        <f t="shared" si="3"/>
        <v/>
      </c>
      <c r="Q36" s="52"/>
      <c r="R36" s="101"/>
      <c r="S36" s="89"/>
      <c r="T36" s="115" t="s">
        <v>13</v>
      </c>
      <c r="U36" s="52"/>
      <c r="V36" s="222"/>
      <c r="W36" s="94">
        <f t="shared" si="8"/>
        <v>0.1386</v>
      </c>
      <c r="X36" s="91">
        <f t="shared" si="9"/>
        <v>0.14000000000000001</v>
      </c>
    </row>
    <row r="37" spans="1:24" s="1" customFormat="1" x14ac:dyDescent="0.25">
      <c r="A37" s="128">
        <v>42765</v>
      </c>
      <c r="B37" s="334">
        <v>18.658999999999999</v>
      </c>
      <c r="C37" s="337">
        <v>19</v>
      </c>
      <c r="D37" s="337">
        <f t="shared" si="4"/>
        <v>16.793099999999999</v>
      </c>
      <c r="E37" s="337">
        <f t="shared" si="5"/>
        <v>20.524899999999999</v>
      </c>
      <c r="F37" s="38">
        <f t="shared" si="6"/>
        <v>19</v>
      </c>
      <c r="G37" s="39">
        <v>743.75</v>
      </c>
      <c r="H37" s="47">
        <f t="shared" si="0"/>
        <v>0.14131250000000001</v>
      </c>
      <c r="I37" s="52"/>
      <c r="J37" s="56">
        <f t="shared" si="10"/>
        <v>0.1406</v>
      </c>
      <c r="K37" s="315">
        <f t="shared" si="11"/>
        <v>0.1371</v>
      </c>
      <c r="L37" s="41" t="str">
        <f t="shared" si="7"/>
        <v/>
      </c>
      <c r="M37" s="37"/>
      <c r="N37" s="55">
        <f t="shared" si="2"/>
        <v>0.14199999999999999</v>
      </c>
      <c r="O37" s="37">
        <f t="shared" si="12"/>
        <v>0.14560000000000001</v>
      </c>
      <c r="P37" s="41" t="str">
        <f t="shared" si="3"/>
        <v/>
      </c>
      <c r="Q37" s="52"/>
      <c r="R37" s="54"/>
      <c r="S37" s="38"/>
      <c r="T37" s="116" t="s">
        <v>13</v>
      </c>
      <c r="U37" s="52"/>
      <c r="V37" s="222"/>
      <c r="W37" s="56">
        <f t="shared" si="8"/>
        <v>0.1406</v>
      </c>
      <c r="X37" s="47">
        <f t="shared" si="9"/>
        <v>0.14199999999999999</v>
      </c>
    </row>
    <row r="38" spans="1:24" ht="15.75" thickBot="1" x14ac:dyDescent="0.3">
      <c r="A38" s="131">
        <v>42766</v>
      </c>
      <c r="B38" s="338">
        <v>19.315999999999999</v>
      </c>
      <c r="C38" s="339">
        <v>20.375</v>
      </c>
      <c r="D38" s="339">
        <f t="shared" si="4"/>
        <v>17.384399999999999</v>
      </c>
      <c r="E38" s="339">
        <f t="shared" si="5"/>
        <v>21.247599999999998</v>
      </c>
      <c r="F38" s="134">
        <f t="shared" si="6"/>
        <v>20.375</v>
      </c>
      <c r="G38" s="135">
        <v>743.73</v>
      </c>
      <c r="H38" s="136">
        <f t="shared" si="0"/>
        <v>0.1515349875</v>
      </c>
      <c r="I38" s="52"/>
      <c r="J38" s="140">
        <f t="shared" si="10"/>
        <v>0.15079999999999999</v>
      </c>
      <c r="K38" s="317">
        <f t="shared" si="11"/>
        <v>0.14699999999999999</v>
      </c>
      <c r="L38" s="142" t="str">
        <f t="shared" si="7"/>
        <v/>
      </c>
      <c r="M38" s="37"/>
      <c r="N38" s="145">
        <f t="shared" si="2"/>
        <v>0.15229999999999999</v>
      </c>
      <c r="O38" s="141">
        <f t="shared" si="12"/>
        <v>0.15609999999999999</v>
      </c>
      <c r="P38" s="142" t="str">
        <f t="shared" si="3"/>
        <v/>
      </c>
      <c r="Q38" s="52"/>
      <c r="R38" s="190"/>
      <c r="S38" s="134"/>
      <c r="T38" s="149" t="s">
        <v>13</v>
      </c>
      <c r="U38" s="52"/>
      <c r="V38" s="222"/>
      <c r="W38" s="140">
        <f t="shared" si="8"/>
        <v>0.15079999999999999</v>
      </c>
      <c r="X38" s="136">
        <f t="shared" si="9"/>
        <v>0.15229999999999999</v>
      </c>
    </row>
    <row r="39" spans="1:24" x14ac:dyDescent="0.25">
      <c r="A39" s="65" t="s">
        <v>47</v>
      </c>
      <c r="B39" s="39"/>
      <c r="C39" s="39"/>
      <c r="D39" s="39"/>
      <c r="E39" s="39"/>
      <c r="F39" s="37"/>
      <c r="G39" s="39"/>
      <c r="H39" s="37">
        <f>ROUND(SUM(H8:H38)/31,4)</f>
        <v>0.1411</v>
      </c>
      <c r="I39" s="35"/>
      <c r="J39" s="50"/>
      <c r="K39" s="38"/>
      <c r="L39" s="36"/>
      <c r="M39" s="38"/>
      <c r="N39" s="38"/>
      <c r="O39" s="38"/>
      <c r="P39" s="36"/>
      <c r="Q39" s="1"/>
      <c r="R39" s="36"/>
      <c r="S39" s="36"/>
      <c r="T39" s="35"/>
      <c r="U39" s="35"/>
      <c r="V39" s="1"/>
    </row>
  </sheetData>
  <mergeCells count="4">
    <mergeCell ref="J6:L6"/>
    <mergeCell ref="N6:P6"/>
    <mergeCell ref="R6:S6"/>
    <mergeCell ref="W6:X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9"/>
  <sheetViews>
    <sheetView workbookViewId="0">
      <selection activeCell="A30" sqref="A30"/>
    </sheetView>
  </sheetViews>
  <sheetFormatPr defaultRowHeight="15" x14ac:dyDescent="0.25"/>
  <cols>
    <col min="1" max="1" width="14" customWidth="1"/>
    <col min="2" max="5" width="11" customWidth="1"/>
    <col min="6" max="6" width="10.7109375" customWidth="1"/>
    <col min="7" max="7" width="9.5703125" customWidth="1"/>
    <col min="8" max="8" width="10.85546875" customWidth="1"/>
    <col min="9" max="9" width="9.140625" customWidth="1"/>
    <col min="10" max="10" width="12.42578125" customWidth="1"/>
    <col min="11" max="11" width="12.140625" customWidth="1"/>
    <col min="12" max="12" width="13.5703125" customWidth="1"/>
    <col min="13" max="13" width="9.140625" customWidth="1"/>
    <col min="14" max="14" width="12.5703125" customWidth="1"/>
    <col min="15" max="15" width="11.42578125" customWidth="1"/>
    <col min="16" max="16" width="12.42578125" customWidth="1"/>
    <col min="17" max="17" width="9.140625" customWidth="1"/>
    <col min="18" max="18" width="13.42578125" customWidth="1"/>
    <col min="19" max="19" width="14.28515625" customWidth="1"/>
    <col min="20" max="20" width="13.7109375" customWidth="1"/>
    <col min="21" max="21" width="9.140625" customWidth="1"/>
    <col min="22" max="22" width="6.42578125" hidden="1" customWidth="1"/>
    <col min="23" max="23" width="11.5703125" customWidth="1"/>
    <col min="24" max="24" width="12.5703125" customWidth="1"/>
  </cols>
  <sheetData>
    <row r="2" spans="1:24" ht="28.5" x14ac:dyDescent="0.45">
      <c r="A2" s="77" t="s">
        <v>48</v>
      </c>
      <c r="B2" s="78"/>
      <c r="C2" s="78"/>
      <c r="D2" s="78"/>
      <c r="E2" s="78"/>
      <c r="F2" s="78"/>
      <c r="G2" s="78"/>
      <c r="H2" s="79"/>
    </row>
    <row r="3" spans="1:24" ht="28.5" x14ac:dyDescent="0.45">
      <c r="A3" s="83" t="s">
        <v>68</v>
      </c>
      <c r="B3" s="78"/>
      <c r="C3" s="78"/>
      <c r="D3" s="78"/>
      <c r="E3" s="78"/>
      <c r="F3" s="78"/>
      <c r="G3" s="78"/>
      <c r="H3" s="79"/>
    </row>
    <row r="5" spans="1:24" ht="15.75" thickBot="1" x14ac:dyDescent="0.3"/>
    <row r="6" spans="1:24" ht="45.75" thickBot="1" x14ac:dyDescent="0.3">
      <c r="A6" s="33"/>
      <c r="B6" s="327" t="s">
        <v>1</v>
      </c>
      <c r="C6" s="328" t="s">
        <v>2</v>
      </c>
      <c r="D6" s="328"/>
      <c r="E6" s="328"/>
      <c r="F6" s="328" t="s">
        <v>6</v>
      </c>
      <c r="G6" s="328" t="s">
        <v>8</v>
      </c>
      <c r="H6" s="329" t="s">
        <v>6</v>
      </c>
      <c r="I6" s="43"/>
      <c r="J6" s="520" t="s">
        <v>20</v>
      </c>
      <c r="K6" s="521"/>
      <c r="L6" s="522"/>
      <c r="M6" s="45"/>
      <c r="N6" s="523" t="s">
        <v>27</v>
      </c>
      <c r="O6" s="524"/>
      <c r="P6" s="528"/>
      <c r="Q6" s="1"/>
      <c r="R6" s="523" t="s">
        <v>17</v>
      </c>
      <c r="S6" s="524"/>
      <c r="T6" s="330" t="s">
        <v>24</v>
      </c>
      <c r="U6" s="43"/>
      <c r="V6" s="1"/>
      <c r="W6" s="527" t="s">
        <v>35</v>
      </c>
      <c r="X6" s="526"/>
    </row>
    <row r="7" spans="1:24" ht="78" customHeight="1" thickBot="1" x14ac:dyDescent="0.3">
      <c r="A7" s="129" t="s">
        <v>12</v>
      </c>
      <c r="B7" s="103" t="s">
        <v>15</v>
      </c>
      <c r="C7" s="104" t="s">
        <v>3</v>
      </c>
      <c r="D7" s="104" t="s">
        <v>65</v>
      </c>
      <c r="E7" s="104" t="s">
        <v>66</v>
      </c>
      <c r="F7" s="105" t="s">
        <v>15</v>
      </c>
      <c r="G7" s="104" t="s">
        <v>4</v>
      </c>
      <c r="H7" s="106" t="s">
        <v>7</v>
      </c>
      <c r="I7" s="44"/>
      <c r="J7" s="103" t="s">
        <v>10</v>
      </c>
      <c r="K7" s="104" t="s">
        <v>16</v>
      </c>
      <c r="L7" s="106" t="s">
        <v>18</v>
      </c>
      <c r="M7" s="44"/>
      <c r="N7" s="110" t="s">
        <v>11</v>
      </c>
      <c r="O7" s="111" t="s">
        <v>41</v>
      </c>
      <c r="P7" s="112" t="s">
        <v>19</v>
      </c>
      <c r="Q7" s="1"/>
      <c r="R7" s="146" t="s">
        <v>22</v>
      </c>
      <c r="S7" s="126" t="s">
        <v>21</v>
      </c>
      <c r="T7" s="147" t="s">
        <v>23</v>
      </c>
      <c r="U7" s="43"/>
      <c r="V7" s="1"/>
      <c r="W7" s="150" t="s">
        <v>29</v>
      </c>
      <c r="X7" s="151" t="s">
        <v>30</v>
      </c>
    </row>
    <row r="8" spans="1:24" x14ac:dyDescent="0.25">
      <c r="A8" s="207">
        <v>42705</v>
      </c>
      <c r="B8" s="228">
        <v>17.663</v>
      </c>
      <c r="C8" s="209">
        <v>15.276999999999999</v>
      </c>
      <c r="D8" s="209">
        <f>B8-B8*0.1</f>
        <v>15.896699999999999</v>
      </c>
      <c r="E8" s="209">
        <f>B8+B8*0.1</f>
        <v>19.429300000000001</v>
      </c>
      <c r="F8" s="331">
        <f>IF(C8&lt;D8,D8,IF(C8&gt;E8,E8,C8))</f>
        <v>15.896699999999999</v>
      </c>
      <c r="G8" s="332">
        <v>744.01</v>
      </c>
      <c r="H8" s="333">
        <f t="shared" ref="H8:H38" si="0">(F8*G8)/100000</f>
        <v>0.11827303767</v>
      </c>
      <c r="I8" s="52"/>
      <c r="J8" s="214">
        <f>ROUND(ROUND(F8*0.995,3)*(G8/100000),4)</f>
        <v>0.1177</v>
      </c>
      <c r="K8" s="314">
        <f t="shared" ref="K8" si="1">ROUND(ROUND(F8*0.98,3)*(G8/100000),4)</f>
        <v>0.1159</v>
      </c>
      <c r="L8" s="216">
        <f>IF(ISNUMBER(R8),ROUND(ROUND(R8,3)*(G8/100000),4),"")</f>
        <v>7.6799999999999993E-2</v>
      </c>
      <c r="M8" s="37"/>
      <c r="N8" s="217">
        <f t="shared" ref="N8:N38" si="2">ROUND(ROUND(F8*1.005,3)*(G8/100000),4)</f>
        <v>0.11890000000000001</v>
      </c>
      <c r="O8" s="215">
        <f>ROUND(ROUND(F8*1.03,3)*(G8/100000),4)</f>
        <v>0.12180000000000001</v>
      </c>
      <c r="P8" s="218" t="str">
        <f t="shared" ref="P8:P38" si="3">IF(ISNUMBER(S8),ROUND(ROUND(S8,3)*(G8/100000),4),"")</f>
        <v/>
      </c>
      <c r="Q8" s="52"/>
      <c r="R8" s="301">
        <v>10.324999999999999</v>
      </c>
      <c r="S8" s="220"/>
      <c r="T8" s="221" t="s">
        <v>13</v>
      </c>
      <c r="U8" s="52"/>
      <c r="V8" s="222"/>
      <c r="W8" s="214">
        <f>IF(T8="Green zone",MIN(J8,L8),IF(V8="Upper",MIN(K8,L8),IF(V8="Lower",MIN(J8,L8))))</f>
        <v>7.6799999999999993E-2</v>
      </c>
      <c r="X8" s="212">
        <f>IF(T8="Green zone",MAX(N8,P8),IF(V8="Upper",MAX(N8,P8),IF(V8="Lower",MAX(O8,P8))))</f>
        <v>0.11890000000000001</v>
      </c>
    </row>
    <row r="9" spans="1:24" x14ac:dyDescent="0.25">
      <c r="A9" s="128">
        <v>42706</v>
      </c>
      <c r="B9" s="334">
        <v>17.683</v>
      </c>
      <c r="C9" s="203">
        <v>17.5</v>
      </c>
      <c r="D9" s="203">
        <f t="shared" ref="D9:D38" si="4">B9-B9*0.1</f>
        <v>15.9147</v>
      </c>
      <c r="E9" s="203">
        <f t="shared" ref="E9:E38" si="5">B9+B9*0.1</f>
        <v>19.4513</v>
      </c>
      <c r="F9" s="38">
        <f t="shared" ref="F9:F38" si="6">IF(C9&lt;D9,D9,IF(C9&gt;E9,E9,C9))</f>
        <v>17.5</v>
      </c>
      <c r="G9" s="39">
        <v>743.98</v>
      </c>
      <c r="H9" s="47">
        <f>(F9*G9)/100000</f>
        <v>0.13019649999999999</v>
      </c>
      <c r="I9" s="52"/>
      <c r="J9" s="56">
        <f>ROUND(ROUND(F9*0.995,3)*(G9/100000),4)</f>
        <v>0.1295</v>
      </c>
      <c r="K9" s="315">
        <f>ROUND(ROUND(F9*0.97,3)*(G9/100000),4)</f>
        <v>0.1263</v>
      </c>
      <c r="L9" s="204" t="str">
        <f t="shared" ref="L9:L38" si="7">IF(ISNUMBER(R9),ROUND(ROUND(R9,3)*(G9/100000),4),"")</f>
        <v/>
      </c>
      <c r="M9" s="37"/>
      <c r="N9" s="55">
        <f t="shared" si="2"/>
        <v>0.13089999999999999</v>
      </c>
      <c r="O9" s="37">
        <f>ROUND(ROUND(F9*1.03,3)*(G9/100000),4)</f>
        <v>0.1341</v>
      </c>
      <c r="P9" s="41" t="str">
        <f t="shared" si="3"/>
        <v/>
      </c>
      <c r="Q9" s="222"/>
      <c r="R9" s="227"/>
      <c r="S9" s="74"/>
      <c r="T9" s="116" t="s">
        <v>13</v>
      </c>
      <c r="U9" s="52"/>
      <c r="V9" s="222"/>
      <c r="W9" s="56">
        <f t="shared" ref="W9:W38" si="8">IF(T9="Green zone",MIN(J9,L9),IF(V9="Upper",MIN(K9,L9),IF(V9="Lower",MIN(J9,L9))))</f>
        <v>0.1295</v>
      </c>
      <c r="X9" s="47">
        <f t="shared" ref="X9:X38" si="9">IF(T9="Green zone",MAX(N9,P9),IF(V9="Upper",MAX(N9,P9),IF(V9="Lower",MAX(O9,P9))))</f>
        <v>0.13089999999999999</v>
      </c>
    </row>
    <row r="10" spans="1:24" x14ac:dyDescent="0.25">
      <c r="A10" s="86">
        <v>42707</v>
      </c>
      <c r="B10" s="335">
        <v>17.355</v>
      </c>
      <c r="C10" s="336">
        <v>17.5</v>
      </c>
      <c r="D10" s="336">
        <f t="shared" si="4"/>
        <v>15.6195</v>
      </c>
      <c r="E10" s="336">
        <f t="shared" si="5"/>
        <v>19.090499999999999</v>
      </c>
      <c r="F10" s="89">
        <f t="shared" si="6"/>
        <v>17.5</v>
      </c>
      <c r="G10" s="92">
        <v>743.98</v>
      </c>
      <c r="H10" s="91">
        <f t="shared" si="0"/>
        <v>0.13019649999999999</v>
      </c>
      <c r="I10" s="52"/>
      <c r="J10" s="94">
        <f t="shared" ref="J10:J38" si="10">ROUND(ROUND(F10*0.995,3)*(G10/100000),4)</f>
        <v>0.1295</v>
      </c>
      <c r="K10" s="316">
        <f t="shared" ref="K10:K38" si="11">ROUND(ROUND(F10*0.97,3)*(G10/100000),4)</f>
        <v>0.1263</v>
      </c>
      <c r="L10" s="97" t="str">
        <f t="shared" si="7"/>
        <v/>
      </c>
      <c r="M10" s="37"/>
      <c r="N10" s="98">
        <f t="shared" si="2"/>
        <v>0.13089999999999999</v>
      </c>
      <c r="O10" s="95">
        <f t="shared" ref="O10:O38" si="12">ROUND(ROUND(F10*1.03,3)*(G10/100000),4)</f>
        <v>0.1341</v>
      </c>
      <c r="P10" s="97" t="str">
        <f t="shared" si="3"/>
        <v/>
      </c>
      <c r="Q10" s="52"/>
      <c r="R10" s="101"/>
      <c r="S10" s="89"/>
      <c r="T10" s="115" t="s">
        <v>13</v>
      </c>
      <c r="U10" s="52"/>
      <c r="V10" s="222"/>
      <c r="W10" s="94">
        <f t="shared" si="8"/>
        <v>0.1295</v>
      </c>
      <c r="X10" s="91">
        <f t="shared" si="9"/>
        <v>0.13089999999999999</v>
      </c>
    </row>
    <row r="11" spans="1:24" x14ac:dyDescent="0.25">
      <c r="A11" s="128">
        <v>42708</v>
      </c>
      <c r="B11" s="334">
        <v>17.355</v>
      </c>
      <c r="C11" s="337">
        <v>17.5</v>
      </c>
      <c r="D11" s="337">
        <f t="shared" si="4"/>
        <v>15.6195</v>
      </c>
      <c r="E11" s="337">
        <f t="shared" si="5"/>
        <v>19.090499999999999</v>
      </c>
      <c r="F11" s="38">
        <f t="shared" si="6"/>
        <v>17.5</v>
      </c>
      <c r="G11" s="39">
        <v>743.98</v>
      </c>
      <c r="H11" s="47">
        <f>(F11*G11)/100000</f>
        <v>0.13019649999999999</v>
      </c>
      <c r="I11" s="52"/>
      <c r="J11" s="56">
        <f>ROUND(ROUND(F11*0.995,3)*(G11/100000),4)</f>
        <v>0.1295</v>
      </c>
      <c r="K11" s="315">
        <f t="shared" si="11"/>
        <v>0.1263</v>
      </c>
      <c r="L11" s="41" t="str">
        <f t="shared" si="7"/>
        <v/>
      </c>
      <c r="M11" s="37"/>
      <c r="N11" s="55">
        <f t="shared" si="2"/>
        <v>0.13089999999999999</v>
      </c>
      <c r="O11" s="37">
        <f t="shared" si="12"/>
        <v>0.1341</v>
      </c>
      <c r="P11" s="41" t="str">
        <f t="shared" si="3"/>
        <v/>
      </c>
      <c r="Q11" s="222"/>
      <c r="R11" s="54"/>
      <c r="S11" s="38"/>
      <c r="T11" s="116" t="s">
        <v>13</v>
      </c>
      <c r="U11" s="52"/>
      <c r="V11" s="222"/>
      <c r="W11" s="56">
        <f>IF(T11="Green zone",MIN(J11,L11),IF(V11="Upper",MIN(K11,L11),IF(V11="Lower",MIN(J11,L11))))</f>
        <v>0.1295</v>
      </c>
      <c r="X11" s="47">
        <f t="shared" si="9"/>
        <v>0.13089999999999999</v>
      </c>
    </row>
    <row r="12" spans="1:24" x14ac:dyDescent="0.25">
      <c r="A12" s="86">
        <v>42709</v>
      </c>
      <c r="B12" s="335">
        <v>17.393999999999998</v>
      </c>
      <c r="C12" s="336">
        <v>17</v>
      </c>
      <c r="D12" s="336">
        <f t="shared" si="4"/>
        <v>15.654599999999999</v>
      </c>
      <c r="E12" s="336">
        <f t="shared" si="5"/>
        <v>19.133399999999998</v>
      </c>
      <c r="F12" s="89">
        <f t="shared" si="6"/>
        <v>17</v>
      </c>
      <c r="G12" s="92">
        <v>743.96</v>
      </c>
      <c r="H12" s="91">
        <f t="shared" si="0"/>
        <v>0.12647320000000001</v>
      </c>
      <c r="I12" s="52"/>
      <c r="J12" s="94">
        <f t="shared" si="10"/>
        <v>0.1258</v>
      </c>
      <c r="K12" s="316">
        <f t="shared" si="11"/>
        <v>0.1227</v>
      </c>
      <c r="L12" s="97" t="str">
        <f t="shared" si="7"/>
        <v/>
      </c>
      <c r="M12" s="37"/>
      <c r="N12" s="98">
        <f t="shared" si="2"/>
        <v>0.12709999999999999</v>
      </c>
      <c r="O12" s="95">
        <f t="shared" si="12"/>
        <v>0.1303</v>
      </c>
      <c r="P12" s="97" t="str">
        <f t="shared" si="3"/>
        <v/>
      </c>
      <c r="Q12" s="52"/>
      <c r="R12" s="101"/>
      <c r="S12" s="89"/>
      <c r="T12" s="115" t="s">
        <v>13</v>
      </c>
      <c r="U12" s="52"/>
      <c r="V12" s="222"/>
      <c r="W12" s="94">
        <f t="shared" si="8"/>
        <v>0.1258</v>
      </c>
      <c r="X12" s="91">
        <f t="shared" si="9"/>
        <v>0.12709999999999999</v>
      </c>
    </row>
    <row r="13" spans="1:24" x14ac:dyDescent="0.25">
      <c r="A13" s="128">
        <v>42710</v>
      </c>
      <c r="B13" s="334">
        <v>16.972000000000001</v>
      </c>
      <c r="C13" s="337">
        <v>17</v>
      </c>
      <c r="D13" s="337">
        <f t="shared" si="4"/>
        <v>15.274800000000001</v>
      </c>
      <c r="E13" s="337">
        <f t="shared" si="5"/>
        <v>18.6692</v>
      </c>
      <c r="F13" s="38">
        <f t="shared" si="6"/>
        <v>17</v>
      </c>
      <c r="G13" s="205">
        <v>743.84</v>
      </c>
      <c r="H13" s="47">
        <f t="shared" si="0"/>
        <v>0.1264528</v>
      </c>
      <c r="I13" s="52"/>
      <c r="J13" s="56">
        <f t="shared" si="10"/>
        <v>0.1258</v>
      </c>
      <c r="K13" s="315">
        <f t="shared" si="11"/>
        <v>0.1227</v>
      </c>
      <c r="L13" s="47" t="str">
        <f t="shared" si="7"/>
        <v/>
      </c>
      <c r="M13" s="37"/>
      <c r="N13" s="55">
        <f t="shared" si="2"/>
        <v>0.12709999999999999</v>
      </c>
      <c r="O13" s="37">
        <f t="shared" si="12"/>
        <v>0.13020000000000001</v>
      </c>
      <c r="P13" s="41" t="str">
        <f t="shared" si="3"/>
        <v/>
      </c>
      <c r="Q13" s="222"/>
      <c r="R13" s="54"/>
      <c r="S13" s="38"/>
      <c r="T13" s="116" t="s">
        <v>13</v>
      </c>
      <c r="U13" s="52"/>
      <c r="V13" s="222"/>
      <c r="W13" s="56">
        <f t="shared" si="8"/>
        <v>0.1258</v>
      </c>
      <c r="X13" s="47">
        <f t="shared" si="9"/>
        <v>0.12709999999999999</v>
      </c>
    </row>
    <row r="14" spans="1:24" x14ac:dyDescent="0.25">
      <c r="A14" s="86">
        <v>42711</v>
      </c>
      <c r="B14" s="335">
        <v>16.172000000000001</v>
      </c>
      <c r="C14" s="336">
        <v>16.535</v>
      </c>
      <c r="D14" s="336">
        <f t="shared" si="4"/>
        <v>14.5548</v>
      </c>
      <c r="E14" s="336">
        <f t="shared" si="5"/>
        <v>17.789200000000001</v>
      </c>
      <c r="F14" s="89">
        <f t="shared" si="6"/>
        <v>16.535</v>
      </c>
      <c r="G14" s="92">
        <v>743.78</v>
      </c>
      <c r="H14" s="91">
        <f t="shared" si="0"/>
        <v>0.122984023</v>
      </c>
      <c r="I14" s="52"/>
      <c r="J14" s="94">
        <f t="shared" si="10"/>
        <v>0.12239999999999999</v>
      </c>
      <c r="K14" s="316">
        <f t="shared" si="11"/>
        <v>0.1193</v>
      </c>
      <c r="L14" s="97" t="str">
        <f>IF(ISNUMBER(R14),ROUND(ROUND(R14,3)*(G14/100000),4),"")</f>
        <v/>
      </c>
      <c r="M14" s="37"/>
      <c r="N14" s="98">
        <f t="shared" si="2"/>
        <v>0.1236</v>
      </c>
      <c r="O14" s="95">
        <f t="shared" si="12"/>
        <v>0.12670000000000001</v>
      </c>
      <c r="P14" s="97">
        <f t="shared" si="3"/>
        <v>0.1263</v>
      </c>
      <c r="Q14" s="52"/>
      <c r="R14" s="101"/>
      <c r="S14" s="89">
        <v>16.975000000000001</v>
      </c>
      <c r="T14" s="115" t="s">
        <v>13</v>
      </c>
      <c r="U14" s="52"/>
      <c r="V14" s="222"/>
      <c r="W14" s="94">
        <f t="shared" si="8"/>
        <v>0.12239999999999999</v>
      </c>
      <c r="X14" s="91">
        <f t="shared" si="9"/>
        <v>0.1263</v>
      </c>
    </row>
    <row r="15" spans="1:24" x14ac:dyDescent="0.25">
      <c r="A15" s="128">
        <v>42712</v>
      </c>
      <c r="B15" s="334">
        <v>16.263999999999999</v>
      </c>
      <c r="C15" s="337">
        <v>15.968</v>
      </c>
      <c r="D15" s="337">
        <f t="shared" si="4"/>
        <v>14.637599999999999</v>
      </c>
      <c r="E15" s="337">
        <f t="shared" si="5"/>
        <v>17.8904</v>
      </c>
      <c r="F15" s="38">
        <f t="shared" si="6"/>
        <v>15.968</v>
      </c>
      <c r="G15" s="39">
        <v>743.9</v>
      </c>
      <c r="H15" s="47">
        <f t="shared" si="0"/>
        <v>0.118785952</v>
      </c>
      <c r="I15" s="52"/>
      <c r="J15" s="56">
        <f t="shared" si="10"/>
        <v>0.1182</v>
      </c>
      <c r="K15" s="315">
        <f t="shared" si="11"/>
        <v>0.1152</v>
      </c>
      <c r="L15" s="41" t="str">
        <f t="shared" si="7"/>
        <v/>
      </c>
      <c r="M15" s="37"/>
      <c r="N15" s="55">
        <f t="shared" si="2"/>
        <v>0.11940000000000001</v>
      </c>
      <c r="O15" s="37">
        <f t="shared" si="12"/>
        <v>0.12230000000000001</v>
      </c>
      <c r="P15" s="41" t="str">
        <f t="shared" si="3"/>
        <v/>
      </c>
      <c r="Q15" s="222"/>
      <c r="R15" s="54"/>
      <c r="S15" s="38"/>
      <c r="T15" s="116" t="s">
        <v>13</v>
      </c>
      <c r="U15" s="52"/>
      <c r="V15" s="222"/>
      <c r="W15" s="56">
        <f t="shared" si="8"/>
        <v>0.1182</v>
      </c>
      <c r="X15" s="47">
        <f t="shared" si="9"/>
        <v>0.11940000000000001</v>
      </c>
    </row>
    <row r="16" spans="1:24" x14ac:dyDescent="0.25">
      <c r="A16" s="86">
        <v>42713</v>
      </c>
      <c r="B16" s="335">
        <v>16.053999999999998</v>
      </c>
      <c r="C16" s="336">
        <v>16</v>
      </c>
      <c r="D16" s="336">
        <f t="shared" si="4"/>
        <v>14.448599999999999</v>
      </c>
      <c r="E16" s="336">
        <f t="shared" si="5"/>
        <v>17.659399999999998</v>
      </c>
      <c r="F16" s="89">
        <f t="shared" si="6"/>
        <v>16</v>
      </c>
      <c r="G16" s="92">
        <v>743.69</v>
      </c>
      <c r="H16" s="91">
        <f t="shared" si="0"/>
        <v>0.11899040000000001</v>
      </c>
      <c r="I16" s="52"/>
      <c r="J16" s="94">
        <f t="shared" si="10"/>
        <v>0.11840000000000001</v>
      </c>
      <c r="K16" s="316">
        <f t="shared" si="11"/>
        <v>0.1154</v>
      </c>
      <c r="L16" s="97" t="str">
        <f t="shared" si="7"/>
        <v/>
      </c>
      <c r="M16" s="37"/>
      <c r="N16" s="98">
        <f t="shared" si="2"/>
        <v>0.1196</v>
      </c>
      <c r="O16" s="95">
        <f t="shared" si="12"/>
        <v>0.1226</v>
      </c>
      <c r="P16" s="97" t="str">
        <f t="shared" si="3"/>
        <v/>
      </c>
      <c r="Q16" s="52"/>
      <c r="R16" s="101"/>
      <c r="S16" s="89"/>
      <c r="T16" s="115" t="s">
        <v>13</v>
      </c>
      <c r="U16" s="52"/>
      <c r="V16" s="222"/>
      <c r="W16" s="94">
        <f t="shared" si="8"/>
        <v>0.11840000000000001</v>
      </c>
      <c r="X16" s="91">
        <f t="shared" si="9"/>
        <v>0.1196</v>
      </c>
    </row>
    <row r="17" spans="1:24" x14ac:dyDescent="0.25">
      <c r="A17" s="128">
        <v>42714</v>
      </c>
      <c r="B17" s="334">
        <v>16.302</v>
      </c>
      <c r="C17" s="337">
        <v>16.274999999999999</v>
      </c>
      <c r="D17" s="337">
        <f t="shared" si="4"/>
        <v>14.671799999999999</v>
      </c>
      <c r="E17" s="337">
        <f t="shared" si="5"/>
        <v>17.932199999999998</v>
      </c>
      <c r="F17" s="38">
        <f t="shared" si="6"/>
        <v>16.274999999999999</v>
      </c>
      <c r="G17" s="39">
        <v>743.69</v>
      </c>
      <c r="H17" s="47">
        <f t="shared" si="0"/>
        <v>0.12103554749999999</v>
      </c>
      <c r="I17" s="52"/>
      <c r="J17" s="56">
        <f t="shared" si="10"/>
        <v>0.12039999999999999</v>
      </c>
      <c r="K17" s="315">
        <f t="shared" si="11"/>
        <v>0.1174</v>
      </c>
      <c r="L17" s="41" t="str">
        <f t="shared" si="7"/>
        <v/>
      </c>
      <c r="M17" s="37"/>
      <c r="N17" s="55">
        <f t="shared" si="2"/>
        <v>0.1216</v>
      </c>
      <c r="O17" s="37">
        <f t="shared" si="12"/>
        <v>0.12470000000000001</v>
      </c>
      <c r="P17" s="41" t="str">
        <f t="shared" si="3"/>
        <v/>
      </c>
      <c r="Q17" s="222"/>
      <c r="R17" s="54"/>
      <c r="S17" s="38"/>
      <c r="T17" s="116" t="s">
        <v>13</v>
      </c>
      <c r="U17" s="52"/>
      <c r="V17" s="222"/>
      <c r="W17" s="56">
        <f t="shared" si="8"/>
        <v>0.12039999999999999</v>
      </c>
      <c r="X17" s="47">
        <f t="shared" si="9"/>
        <v>0.1216</v>
      </c>
    </row>
    <row r="18" spans="1:24" x14ac:dyDescent="0.25">
      <c r="A18" s="86">
        <v>42715</v>
      </c>
      <c r="B18" s="335">
        <v>16.309999999999999</v>
      </c>
      <c r="C18" s="336">
        <v>16.318999999999999</v>
      </c>
      <c r="D18" s="336">
        <f t="shared" si="4"/>
        <v>14.678999999999998</v>
      </c>
      <c r="E18" s="336">
        <f t="shared" si="5"/>
        <v>17.940999999999999</v>
      </c>
      <c r="F18" s="89">
        <f t="shared" si="6"/>
        <v>16.318999999999999</v>
      </c>
      <c r="G18" s="92">
        <v>743.69</v>
      </c>
      <c r="H18" s="91">
        <f t="shared" si="0"/>
        <v>0.1213627711</v>
      </c>
      <c r="I18" s="52"/>
      <c r="J18" s="94">
        <f t="shared" si="10"/>
        <v>0.1208</v>
      </c>
      <c r="K18" s="316">
        <f t="shared" si="11"/>
        <v>0.1177</v>
      </c>
      <c r="L18" s="97" t="str">
        <f t="shared" si="7"/>
        <v/>
      </c>
      <c r="M18" s="37"/>
      <c r="N18" s="98">
        <f t="shared" si="2"/>
        <v>0.122</v>
      </c>
      <c r="O18" s="95">
        <f t="shared" si="12"/>
        <v>0.125</v>
      </c>
      <c r="P18" s="97" t="str">
        <f t="shared" si="3"/>
        <v/>
      </c>
      <c r="Q18" s="52"/>
      <c r="R18" s="101"/>
      <c r="S18" s="89"/>
      <c r="T18" s="115" t="s">
        <v>13</v>
      </c>
      <c r="U18" s="52"/>
      <c r="V18" s="222"/>
      <c r="W18" s="94">
        <f t="shared" si="8"/>
        <v>0.1208</v>
      </c>
      <c r="X18" s="91">
        <f t="shared" si="9"/>
        <v>0.122</v>
      </c>
    </row>
    <row r="19" spans="1:24" x14ac:dyDescent="0.25">
      <c r="A19" s="128">
        <v>42716</v>
      </c>
      <c r="B19" s="334">
        <v>16.398</v>
      </c>
      <c r="C19" s="337">
        <v>16.399999999999999</v>
      </c>
      <c r="D19" s="337">
        <f t="shared" si="4"/>
        <v>14.758199999999999</v>
      </c>
      <c r="E19" s="337">
        <f t="shared" si="5"/>
        <v>18.037800000000001</v>
      </c>
      <c r="F19" s="38">
        <f t="shared" si="6"/>
        <v>16.399999999999999</v>
      </c>
      <c r="G19" s="39">
        <v>743.71</v>
      </c>
      <c r="H19" s="47">
        <f t="shared" si="0"/>
        <v>0.12196844</v>
      </c>
      <c r="I19" s="52"/>
      <c r="J19" s="56">
        <f t="shared" si="10"/>
        <v>0.12139999999999999</v>
      </c>
      <c r="K19" s="315">
        <f t="shared" si="11"/>
        <v>0.1183</v>
      </c>
      <c r="L19" s="41" t="str">
        <f t="shared" si="7"/>
        <v/>
      </c>
      <c r="M19" s="37"/>
      <c r="N19" s="55">
        <f t="shared" si="2"/>
        <v>0.1226</v>
      </c>
      <c r="O19" s="37">
        <f t="shared" si="12"/>
        <v>0.12559999999999999</v>
      </c>
      <c r="P19" s="41" t="str">
        <f t="shared" si="3"/>
        <v/>
      </c>
      <c r="Q19" s="222"/>
      <c r="R19" s="54"/>
      <c r="S19" s="38"/>
      <c r="T19" s="116" t="s">
        <v>13</v>
      </c>
      <c r="U19" s="52"/>
      <c r="V19" s="222"/>
      <c r="W19" s="56">
        <f t="shared" si="8"/>
        <v>0.12139999999999999</v>
      </c>
      <c r="X19" s="47">
        <f t="shared" si="9"/>
        <v>0.1226</v>
      </c>
    </row>
    <row r="20" spans="1:24" x14ac:dyDescent="0.25">
      <c r="A20" s="86">
        <v>42717</v>
      </c>
      <c r="B20" s="335">
        <v>16.78</v>
      </c>
      <c r="C20" s="336">
        <v>17.5</v>
      </c>
      <c r="D20" s="336">
        <f t="shared" si="4"/>
        <v>15.102</v>
      </c>
      <c r="E20" s="336">
        <f t="shared" si="5"/>
        <v>18.458000000000002</v>
      </c>
      <c r="F20" s="89">
        <f t="shared" si="6"/>
        <v>17.5</v>
      </c>
      <c r="G20" s="92">
        <v>743.7</v>
      </c>
      <c r="H20" s="91">
        <f t="shared" si="0"/>
        <v>0.1301475</v>
      </c>
      <c r="I20" s="52"/>
      <c r="J20" s="94">
        <f t="shared" si="10"/>
        <v>0.1295</v>
      </c>
      <c r="K20" s="316">
        <f t="shared" si="11"/>
        <v>0.12620000000000001</v>
      </c>
      <c r="L20" s="97" t="str">
        <f t="shared" si="7"/>
        <v/>
      </c>
      <c r="M20" s="37"/>
      <c r="N20" s="98">
        <f t="shared" si="2"/>
        <v>0.1308</v>
      </c>
      <c r="O20" s="95">
        <f t="shared" si="12"/>
        <v>0.1341</v>
      </c>
      <c r="P20" s="97" t="str">
        <f t="shared" si="3"/>
        <v/>
      </c>
      <c r="Q20" s="52"/>
      <c r="R20" s="101"/>
      <c r="S20" s="89"/>
      <c r="T20" s="115" t="s">
        <v>13</v>
      </c>
      <c r="U20" s="52"/>
      <c r="V20" s="222"/>
      <c r="W20" s="94">
        <f t="shared" si="8"/>
        <v>0.1295</v>
      </c>
      <c r="X20" s="91">
        <f t="shared" si="9"/>
        <v>0.1308</v>
      </c>
    </row>
    <row r="21" spans="1:24" x14ac:dyDescent="0.25">
      <c r="A21" s="128">
        <v>42718</v>
      </c>
      <c r="B21" s="334">
        <v>17.164000000000001</v>
      </c>
      <c r="C21" s="337">
        <v>16.562999999999999</v>
      </c>
      <c r="D21" s="337">
        <f t="shared" si="4"/>
        <v>15.447600000000001</v>
      </c>
      <c r="E21" s="337">
        <f t="shared" si="5"/>
        <v>18.880400000000002</v>
      </c>
      <c r="F21" s="38">
        <f t="shared" si="6"/>
        <v>16.562999999999999</v>
      </c>
      <c r="G21" s="39">
        <v>743.59</v>
      </c>
      <c r="H21" s="47">
        <f t="shared" si="0"/>
        <v>0.1231608117</v>
      </c>
      <c r="I21" s="52"/>
      <c r="J21" s="56">
        <f t="shared" si="10"/>
        <v>0.1225</v>
      </c>
      <c r="K21" s="315">
        <f t="shared" si="11"/>
        <v>0.1195</v>
      </c>
      <c r="L21" s="41" t="str">
        <f t="shared" si="7"/>
        <v/>
      </c>
      <c r="M21" s="37"/>
      <c r="N21" s="55">
        <f t="shared" si="2"/>
        <v>0.12379999999999999</v>
      </c>
      <c r="O21" s="37">
        <f t="shared" si="12"/>
        <v>0.12690000000000001</v>
      </c>
      <c r="P21" s="41" t="str">
        <f t="shared" si="3"/>
        <v/>
      </c>
      <c r="Q21" s="222"/>
      <c r="R21" s="54"/>
      <c r="S21" s="38"/>
      <c r="T21" s="116" t="s">
        <v>13</v>
      </c>
      <c r="U21" s="52"/>
      <c r="V21" s="222"/>
      <c r="W21" s="56">
        <f t="shared" si="8"/>
        <v>0.1225</v>
      </c>
      <c r="X21" s="47">
        <f t="shared" si="9"/>
        <v>0.12379999999999999</v>
      </c>
    </row>
    <row r="22" spans="1:24" x14ac:dyDescent="0.25">
      <c r="A22" s="86">
        <v>42719</v>
      </c>
      <c r="B22" s="335">
        <v>16.806000000000001</v>
      </c>
      <c r="C22" s="336">
        <v>16.75</v>
      </c>
      <c r="D22" s="336">
        <f t="shared" si="4"/>
        <v>15.125400000000001</v>
      </c>
      <c r="E22" s="336">
        <f t="shared" si="5"/>
        <v>18.486600000000003</v>
      </c>
      <c r="F22" s="89">
        <f t="shared" si="6"/>
        <v>16.75</v>
      </c>
      <c r="G22" s="92">
        <v>743.5</v>
      </c>
      <c r="H22" s="91">
        <f t="shared" si="0"/>
        <v>0.12453625</v>
      </c>
      <c r="I22" s="52"/>
      <c r="J22" s="94">
        <f t="shared" si="10"/>
        <v>0.1239</v>
      </c>
      <c r="K22" s="316">
        <f t="shared" si="11"/>
        <v>0.1208</v>
      </c>
      <c r="L22" s="97" t="str">
        <f t="shared" si="7"/>
        <v/>
      </c>
      <c r="M22" s="37"/>
      <c r="N22" s="98">
        <f t="shared" si="2"/>
        <v>0.12520000000000001</v>
      </c>
      <c r="O22" s="95">
        <f t="shared" si="12"/>
        <v>0.1283</v>
      </c>
      <c r="P22" s="97" t="str">
        <f t="shared" si="3"/>
        <v/>
      </c>
      <c r="Q22" s="52"/>
      <c r="R22" s="101"/>
      <c r="S22" s="89"/>
      <c r="T22" s="115" t="s">
        <v>13</v>
      </c>
      <c r="U22" s="52"/>
      <c r="V22" s="222"/>
      <c r="W22" s="94">
        <f t="shared" si="8"/>
        <v>0.1239</v>
      </c>
      <c r="X22" s="91">
        <f t="shared" si="9"/>
        <v>0.12520000000000001</v>
      </c>
    </row>
    <row r="23" spans="1:24" x14ac:dyDescent="0.25">
      <c r="A23" s="128">
        <v>42720</v>
      </c>
      <c r="B23" s="334">
        <v>17.119</v>
      </c>
      <c r="C23" s="337">
        <v>16.605</v>
      </c>
      <c r="D23" s="337">
        <f t="shared" si="4"/>
        <v>15.4071</v>
      </c>
      <c r="E23" s="337">
        <f t="shared" si="5"/>
        <v>18.8309</v>
      </c>
      <c r="F23" s="38">
        <f t="shared" si="6"/>
        <v>16.605</v>
      </c>
      <c r="G23" s="39">
        <v>743.4</v>
      </c>
      <c r="H23" s="47">
        <f t="shared" si="0"/>
        <v>0.12344156999999999</v>
      </c>
      <c r="I23" s="52"/>
      <c r="J23" s="56">
        <f t="shared" si="10"/>
        <v>0.12280000000000001</v>
      </c>
      <c r="K23" s="315">
        <f t="shared" si="11"/>
        <v>0.1197</v>
      </c>
      <c r="L23" s="41" t="str">
        <f t="shared" si="7"/>
        <v/>
      </c>
      <c r="M23" s="37"/>
      <c r="N23" s="55">
        <f t="shared" si="2"/>
        <v>0.1241</v>
      </c>
      <c r="O23" s="37">
        <f t="shared" si="12"/>
        <v>0.12709999999999999</v>
      </c>
      <c r="P23" s="41" t="str">
        <f t="shared" si="3"/>
        <v/>
      </c>
      <c r="Q23" s="222"/>
      <c r="R23" s="54"/>
      <c r="S23" s="38"/>
      <c r="T23" s="116" t="s">
        <v>13</v>
      </c>
      <c r="U23" s="52"/>
      <c r="V23" s="222"/>
      <c r="W23" s="56">
        <f t="shared" si="8"/>
        <v>0.12280000000000001</v>
      </c>
      <c r="X23" s="47">
        <f t="shared" si="9"/>
        <v>0.1241</v>
      </c>
    </row>
    <row r="24" spans="1:24" x14ac:dyDescent="0.25">
      <c r="A24" s="86">
        <v>42721</v>
      </c>
      <c r="B24" s="335">
        <v>17.024000000000001</v>
      </c>
      <c r="C24" s="336">
        <v>17.506</v>
      </c>
      <c r="D24" s="336">
        <f t="shared" si="4"/>
        <v>15.3216</v>
      </c>
      <c r="E24" s="336">
        <f t="shared" si="5"/>
        <v>18.726400000000002</v>
      </c>
      <c r="F24" s="89">
        <f t="shared" si="6"/>
        <v>17.506</v>
      </c>
      <c r="G24" s="92">
        <v>743.4</v>
      </c>
      <c r="H24" s="91">
        <f t="shared" si="0"/>
        <v>0.13013960399999999</v>
      </c>
      <c r="I24" s="52"/>
      <c r="J24" s="94">
        <f t="shared" si="10"/>
        <v>0.1295</v>
      </c>
      <c r="K24" s="316">
        <f t="shared" si="11"/>
        <v>0.12620000000000001</v>
      </c>
      <c r="L24" s="97" t="str">
        <f t="shared" si="7"/>
        <v/>
      </c>
      <c r="M24" s="37"/>
      <c r="N24" s="98">
        <f t="shared" si="2"/>
        <v>0.1308</v>
      </c>
      <c r="O24" s="95">
        <f t="shared" si="12"/>
        <v>0.13400000000000001</v>
      </c>
      <c r="P24" s="97">
        <f t="shared" si="3"/>
        <v>0.1308</v>
      </c>
      <c r="Q24" s="52"/>
      <c r="R24" s="101"/>
      <c r="S24" s="89">
        <v>17.600000000000001</v>
      </c>
      <c r="T24" s="115" t="s">
        <v>13</v>
      </c>
      <c r="U24" s="52"/>
      <c r="V24" s="222"/>
      <c r="W24" s="94">
        <f t="shared" si="8"/>
        <v>0.1295</v>
      </c>
      <c r="X24" s="91">
        <f t="shared" si="9"/>
        <v>0.1308</v>
      </c>
    </row>
    <row r="25" spans="1:24" x14ac:dyDescent="0.25">
      <c r="A25" s="128">
        <v>42722</v>
      </c>
      <c r="B25" s="334">
        <v>17.024000000000001</v>
      </c>
      <c r="C25" s="337">
        <v>16.574999999999999</v>
      </c>
      <c r="D25" s="337">
        <f t="shared" si="4"/>
        <v>15.3216</v>
      </c>
      <c r="E25" s="337">
        <f t="shared" si="5"/>
        <v>18.726400000000002</v>
      </c>
      <c r="F25" s="38">
        <f t="shared" si="6"/>
        <v>16.574999999999999</v>
      </c>
      <c r="G25" s="39">
        <v>743.4</v>
      </c>
      <c r="H25" s="47">
        <f t="shared" si="0"/>
        <v>0.12321855</v>
      </c>
      <c r="I25" s="52"/>
      <c r="J25" s="56">
        <f t="shared" si="10"/>
        <v>0.1226</v>
      </c>
      <c r="K25" s="315">
        <f t="shared" si="11"/>
        <v>0.1195</v>
      </c>
      <c r="L25" s="41" t="str">
        <f t="shared" si="7"/>
        <v/>
      </c>
      <c r="M25" s="37"/>
      <c r="N25" s="55">
        <f t="shared" si="2"/>
        <v>0.12379999999999999</v>
      </c>
      <c r="O25" s="37">
        <f t="shared" si="12"/>
        <v>0.12690000000000001</v>
      </c>
      <c r="P25" s="41" t="str">
        <f t="shared" si="3"/>
        <v/>
      </c>
      <c r="Q25" s="222"/>
      <c r="R25" s="54"/>
      <c r="S25" s="225"/>
      <c r="T25" s="226" t="s">
        <v>13</v>
      </c>
      <c r="U25" s="224"/>
      <c r="V25" s="222"/>
      <c r="W25" s="56">
        <f t="shared" si="8"/>
        <v>0.1226</v>
      </c>
      <c r="X25" s="47">
        <f t="shared" si="9"/>
        <v>0.12379999999999999</v>
      </c>
    </row>
    <row r="26" spans="1:24" x14ac:dyDescent="0.25">
      <c r="A26" s="86">
        <v>42723</v>
      </c>
      <c r="B26" s="335">
        <v>17.013999999999999</v>
      </c>
      <c r="C26" s="336">
        <v>17.213000000000001</v>
      </c>
      <c r="D26" s="336">
        <f t="shared" si="4"/>
        <v>15.3126</v>
      </c>
      <c r="E26" s="336">
        <f t="shared" si="5"/>
        <v>18.715399999999999</v>
      </c>
      <c r="F26" s="89">
        <f t="shared" si="6"/>
        <v>17.213000000000001</v>
      </c>
      <c r="G26" s="92">
        <v>743.43</v>
      </c>
      <c r="H26" s="91">
        <f t="shared" si="0"/>
        <v>0.1279666059</v>
      </c>
      <c r="I26" s="52"/>
      <c r="J26" s="94">
        <f t="shared" si="10"/>
        <v>0.1273</v>
      </c>
      <c r="K26" s="316">
        <f t="shared" si="11"/>
        <v>0.1241</v>
      </c>
      <c r="L26" s="97" t="str">
        <f t="shared" si="7"/>
        <v/>
      </c>
      <c r="M26" s="37"/>
      <c r="N26" s="98">
        <f t="shared" si="2"/>
        <v>0.12859999999999999</v>
      </c>
      <c r="O26" s="95">
        <f t="shared" si="12"/>
        <v>0.1318</v>
      </c>
      <c r="P26" s="97" t="str">
        <f t="shared" si="3"/>
        <v/>
      </c>
      <c r="Q26" s="52"/>
      <c r="R26" s="101"/>
      <c r="S26" s="89"/>
      <c r="T26" s="115" t="s">
        <v>13</v>
      </c>
      <c r="U26" s="52"/>
      <c r="V26" s="222"/>
      <c r="W26" s="94">
        <f t="shared" si="8"/>
        <v>0.1273</v>
      </c>
      <c r="X26" s="91">
        <f t="shared" si="9"/>
        <v>0.12859999999999999</v>
      </c>
    </row>
    <row r="27" spans="1:24" x14ac:dyDescent="0.25">
      <c r="A27" s="128">
        <v>42724</v>
      </c>
      <c r="B27" s="334">
        <v>17.247</v>
      </c>
      <c r="C27" s="337">
        <v>17.100000000000001</v>
      </c>
      <c r="D27" s="337">
        <f t="shared" si="4"/>
        <v>15.5223</v>
      </c>
      <c r="E27" s="337">
        <f t="shared" si="5"/>
        <v>18.971699999999998</v>
      </c>
      <c r="F27" s="38">
        <f t="shared" si="6"/>
        <v>17.100000000000001</v>
      </c>
      <c r="G27" s="39">
        <v>743.43</v>
      </c>
      <c r="H27" s="47">
        <f t="shared" si="0"/>
        <v>0.12712653000000002</v>
      </c>
      <c r="I27" s="52"/>
      <c r="J27" s="56">
        <f t="shared" si="10"/>
        <v>0.1265</v>
      </c>
      <c r="K27" s="315">
        <f t="shared" si="11"/>
        <v>0.12330000000000001</v>
      </c>
      <c r="L27" s="41">
        <f t="shared" si="7"/>
        <v>0.12709999999999999</v>
      </c>
      <c r="M27" s="37"/>
      <c r="N27" s="55">
        <f t="shared" si="2"/>
        <v>0.1278</v>
      </c>
      <c r="O27" s="37">
        <f t="shared" si="12"/>
        <v>0.13089999999999999</v>
      </c>
      <c r="P27" s="41" t="str">
        <f t="shared" si="3"/>
        <v/>
      </c>
      <c r="Q27" s="222"/>
      <c r="R27" s="54">
        <v>17.100000000000001</v>
      </c>
      <c r="S27" s="38"/>
      <c r="T27" s="116" t="s">
        <v>13</v>
      </c>
      <c r="U27" s="52"/>
      <c r="V27" s="222"/>
      <c r="W27" s="56">
        <f t="shared" si="8"/>
        <v>0.1265</v>
      </c>
      <c r="X27" s="47">
        <f t="shared" si="9"/>
        <v>0.1278</v>
      </c>
    </row>
    <row r="28" spans="1:24" x14ac:dyDescent="0.25">
      <c r="A28" s="86">
        <v>42725</v>
      </c>
      <c r="B28" s="335">
        <v>17.315000000000001</v>
      </c>
      <c r="C28" s="336">
        <v>17.382000000000001</v>
      </c>
      <c r="D28" s="336">
        <f t="shared" si="4"/>
        <v>15.583500000000001</v>
      </c>
      <c r="E28" s="336">
        <f t="shared" si="5"/>
        <v>19.046500000000002</v>
      </c>
      <c r="F28" s="89">
        <f t="shared" si="6"/>
        <v>17.382000000000001</v>
      </c>
      <c r="G28" s="92">
        <v>743.42</v>
      </c>
      <c r="H28" s="91">
        <f t="shared" si="0"/>
        <v>0.12922126440000001</v>
      </c>
      <c r="I28" s="52"/>
      <c r="J28" s="94">
        <f t="shared" si="10"/>
        <v>0.12859999999999999</v>
      </c>
      <c r="K28" s="316">
        <f t="shared" si="11"/>
        <v>0.12529999999999999</v>
      </c>
      <c r="L28" s="97" t="str">
        <f t="shared" si="7"/>
        <v/>
      </c>
      <c r="M28" s="37"/>
      <c r="N28" s="98">
        <f t="shared" si="2"/>
        <v>0.12989999999999999</v>
      </c>
      <c r="O28" s="95">
        <f t="shared" si="12"/>
        <v>0.1331</v>
      </c>
      <c r="P28" s="97" t="str">
        <f t="shared" si="3"/>
        <v/>
      </c>
      <c r="Q28" s="52"/>
      <c r="R28" s="101"/>
      <c r="S28" s="89"/>
      <c r="T28" s="115" t="s">
        <v>13</v>
      </c>
      <c r="U28" s="52"/>
      <c r="V28" s="222"/>
      <c r="W28" s="94">
        <f t="shared" si="8"/>
        <v>0.12859999999999999</v>
      </c>
      <c r="X28" s="91">
        <f t="shared" si="9"/>
        <v>0.12989999999999999</v>
      </c>
    </row>
    <row r="29" spans="1:24" x14ac:dyDescent="0.25">
      <c r="A29" s="128">
        <v>42726</v>
      </c>
      <c r="B29" s="334">
        <v>17.212</v>
      </c>
      <c r="C29" s="337">
        <v>16.448</v>
      </c>
      <c r="D29" s="337">
        <f t="shared" si="4"/>
        <v>15.4908</v>
      </c>
      <c r="E29" s="337">
        <f t="shared" si="5"/>
        <v>18.933199999999999</v>
      </c>
      <c r="F29" s="38">
        <f t="shared" si="6"/>
        <v>16.448</v>
      </c>
      <c r="G29" s="39">
        <v>743.42</v>
      </c>
      <c r="H29" s="47">
        <f t="shared" si="0"/>
        <v>0.1222777216</v>
      </c>
      <c r="I29" s="52"/>
      <c r="J29" s="56">
        <f t="shared" si="10"/>
        <v>0.1217</v>
      </c>
      <c r="K29" s="315">
        <f t="shared" si="11"/>
        <v>0.1186</v>
      </c>
      <c r="L29" s="41">
        <f t="shared" si="7"/>
        <v>0.1195</v>
      </c>
      <c r="M29" s="37"/>
      <c r="N29" s="55">
        <f t="shared" si="2"/>
        <v>0.1229</v>
      </c>
      <c r="O29" s="37">
        <f t="shared" si="12"/>
        <v>0.12590000000000001</v>
      </c>
      <c r="P29" s="41" t="str">
        <f t="shared" si="3"/>
        <v/>
      </c>
      <c r="Q29" s="222"/>
      <c r="R29" s="54">
        <v>16.074999999999999</v>
      </c>
      <c r="S29" s="38"/>
      <c r="T29" s="116" t="s">
        <v>13</v>
      </c>
      <c r="U29" s="52"/>
      <c r="V29" s="222"/>
      <c r="W29" s="56">
        <f t="shared" si="8"/>
        <v>0.1195</v>
      </c>
      <c r="X29" s="47">
        <f t="shared" si="9"/>
        <v>0.1229</v>
      </c>
    </row>
    <row r="30" spans="1:24" x14ac:dyDescent="0.25">
      <c r="A30" s="86">
        <v>42727</v>
      </c>
      <c r="B30" s="335">
        <v>17.215</v>
      </c>
      <c r="C30" s="336">
        <v>17.125</v>
      </c>
      <c r="D30" s="336">
        <f t="shared" si="4"/>
        <v>15.493499999999999</v>
      </c>
      <c r="E30" s="336">
        <f t="shared" si="5"/>
        <v>18.936499999999999</v>
      </c>
      <c r="F30" s="89">
        <f t="shared" si="6"/>
        <v>17.125</v>
      </c>
      <c r="G30" s="92">
        <v>743.42</v>
      </c>
      <c r="H30" s="91">
        <f t="shared" si="0"/>
        <v>0.12731067499999998</v>
      </c>
      <c r="I30" s="52"/>
      <c r="J30" s="94">
        <f t="shared" si="10"/>
        <v>0.12670000000000001</v>
      </c>
      <c r="K30" s="316">
        <f t="shared" si="11"/>
        <v>0.1235</v>
      </c>
      <c r="L30" s="97" t="str">
        <f t="shared" si="7"/>
        <v/>
      </c>
      <c r="M30" s="37"/>
      <c r="N30" s="98">
        <f t="shared" si="2"/>
        <v>0.128</v>
      </c>
      <c r="O30" s="95">
        <f t="shared" si="12"/>
        <v>0.13109999999999999</v>
      </c>
      <c r="P30" s="97" t="str">
        <f t="shared" si="3"/>
        <v/>
      </c>
      <c r="Q30" s="52"/>
      <c r="R30" s="101"/>
      <c r="S30" s="89"/>
      <c r="T30" s="115" t="s">
        <v>28</v>
      </c>
      <c r="U30" s="52"/>
      <c r="V30" s="222" t="s">
        <v>31</v>
      </c>
      <c r="W30" s="94">
        <f t="shared" si="8"/>
        <v>0.1235</v>
      </c>
      <c r="X30" s="91">
        <f t="shared" si="9"/>
        <v>0.128</v>
      </c>
    </row>
    <row r="31" spans="1:24" x14ac:dyDescent="0.25">
      <c r="A31" s="128">
        <v>42728</v>
      </c>
      <c r="B31" s="334">
        <v>16.922000000000001</v>
      </c>
      <c r="C31" s="337">
        <v>16.504999999999999</v>
      </c>
      <c r="D31" s="337">
        <f t="shared" si="4"/>
        <v>15.229800000000001</v>
      </c>
      <c r="E31" s="337">
        <f t="shared" si="5"/>
        <v>18.6142</v>
      </c>
      <c r="F31" s="38">
        <f t="shared" si="6"/>
        <v>16.504999999999999</v>
      </c>
      <c r="G31" s="39">
        <v>743.42</v>
      </c>
      <c r="H31" s="47">
        <f t="shared" si="0"/>
        <v>0.12270147099999998</v>
      </c>
      <c r="I31" s="52"/>
      <c r="J31" s="56">
        <f t="shared" si="10"/>
        <v>0.1221</v>
      </c>
      <c r="K31" s="315">
        <f t="shared" si="11"/>
        <v>0.11899999999999999</v>
      </c>
      <c r="L31" s="41" t="str">
        <f t="shared" si="7"/>
        <v/>
      </c>
      <c r="M31" s="37"/>
      <c r="N31" s="55">
        <f t="shared" si="2"/>
        <v>0.12330000000000001</v>
      </c>
      <c r="O31" s="37">
        <f t="shared" si="12"/>
        <v>0.12640000000000001</v>
      </c>
      <c r="P31" s="41" t="str">
        <f t="shared" si="3"/>
        <v/>
      </c>
      <c r="Q31" s="222"/>
      <c r="R31" s="54"/>
      <c r="S31" s="38"/>
      <c r="T31" s="116" t="s">
        <v>13</v>
      </c>
      <c r="U31" s="52"/>
      <c r="V31" s="222"/>
      <c r="W31" s="56">
        <f t="shared" si="8"/>
        <v>0.1221</v>
      </c>
      <c r="X31" s="47">
        <f t="shared" si="9"/>
        <v>0.12330000000000001</v>
      </c>
    </row>
    <row r="32" spans="1:24" s="185" customFormat="1" x14ac:dyDescent="0.25">
      <c r="A32" s="86">
        <v>42729</v>
      </c>
      <c r="B32" s="335">
        <v>16.922000000000001</v>
      </c>
      <c r="C32" s="336">
        <v>15.015000000000001</v>
      </c>
      <c r="D32" s="336">
        <f t="shared" si="4"/>
        <v>15.229800000000001</v>
      </c>
      <c r="E32" s="336">
        <f t="shared" si="5"/>
        <v>18.6142</v>
      </c>
      <c r="F32" s="89">
        <f t="shared" si="6"/>
        <v>15.229800000000001</v>
      </c>
      <c r="G32" s="92">
        <v>743.42</v>
      </c>
      <c r="H32" s="91">
        <f t="shared" si="0"/>
        <v>0.11322137916</v>
      </c>
      <c r="I32" s="186"/>
      <c r="J32" s="94">
        <f t="shared" si="10"/>
        <v>0.11269999999999999</v>
      </c>
      <c r="K32" s="316">
        <f t="shared" si="11"/>
        <v>0.10979999999999999</v>
      </c>
      <c r="L32" s="97" t="str">
        <f t="shared" si="7"/>
        <v/>
      </c>
      <c r="M32" s="345"/>
      <c r="N32" s="98">
        <f t="shared" si="2"/>
        <v>0.1138</v>
      </c>
      <c r="O32" s="95">
        <f t="shared" si="12"/>
        <v>0.1166</v>
      </c>
      <c r="P32" s="97" t="str">
        <f t="shared" si="3"/>
        <v/>
      </c>
      <c r="Q32" s="186"/>
      <c r="R32" s="101"/>
      <c r="S32" s="89"/>
      <c r="T32" s="115" t="s">
        <v>28</v>
      </c>
      <c r="U32" s="186"/>
      <c r="V32" s="346" t="s">
        <v>31</v>
      </c>
      <c r="W32" s="94">
        <f t="shared" si="8"/>
        <v>0.10979999999999999</v>
      </c>
      <c r="X32" s="91">
        <f t="shared" si="9"/>
        <v>0.1138</v>
      </c>
    </row>
    <row r="33" spans="1:24" x14ac:dyDescent="0.25">
      <c r="A33" s="128">
        <v>42730</v>
      </c>
      <c r="B33" s="334">
        <v>16.922000000000001</v>
      </c>
      <c r="C33" s="337">
        <v>17.335000000000001</v>
      </c>
      <c r="D33" s="337">
        <f t="shared" si="4"/>
        <v>15.229800000000001</v>
      </c>
      <c r="E33" s="337">
        <f t="shared" si="5"/>
        <v>18.6142</v>
      </c>
      <c r="F33" s="38">
        <f t="shared" si="6"/>
        <v>17.335000000000001</v>
      </c>
      <c r="G33" s="39">
        <v>743.42</v>
      </c>
      <c r="H33" s="47">
        <f t="shared" si="0"/>
        <v>0.12887185700000001</v>
      </c>
      <c r="I33" s="52"/>
      <c r="J33" s="56">
        <f t="shared" si="10"/>
        <v>0.12820000000000001</v>
      </c>
      <c r="K33" s="315">
        <f t="shared" si="11"/>
        <v>0.125</v>
      </c>
      <c r="L33" s="41">
        <f t="shared" si="7"/>
        <v>0.1249</v>
      </c>
      <c r="M33" s="37"/>
      <c r="N33" s="55">
        <f t="shared" si="2"/>
        <v>0.1295</v>
      </c>
      <c r="O33" s="37">
        <f t="shared" si="12"/>
        <v>0.13270000000000001</v>
      </c>
      <c r="P33" s="41" t="str">
        <f t="shared" si="3"/>
        <v/>
      </c>
      <c r="Q33" s="52"/>
      <c r="R33" s="54">
        <v>16.8</v>
      </c>
      <c r="S33" s="38"/>
      <c r="T33" s="116" t="s">
        <v>13</v>
      </c>
      <c r="U33" s="52"/>
      <c r="V33" s="222"/>
      <c r="W33" s="56">
        <f t="shared" si="8"/>
        <v>0.1249</v>
      </c>
      <c r="X33" s="47">
        <f t="shared" si="9"/>
        <v>0.1295</v>
      </c>
    </row>
    <row r="34" spans="1:24" x14ac:dyDescent="0.25">
      <c r="A34" s="86">
        <v>42731</v>
      </c>
      <c r="B34" s="335">
        <v>16.922000000000001</v>
      </c>
      <c r="C34" s="336">
        <v>18.241</v>
      </c>
      <c r="D34" s="336">
        <f t="shared" si="4"/>
        <v>15.229800000000001</v>
      </c>
      <c r="E34" s="336">
        <f t="shared" si="5"/>
        <v>18.6142</v>
      </c>
      <c r="F34" s="89">
        <f t="shared" si="6"/>
        <v>18.241</v>
      </c>
      <c r="G34" s="92">
        <v>743.52</v>
      </c>
      <c r="H34" s="91">
        <f t="shared" si="0"/>
        <v>0.13562548320000001</v>
      </c>
      <c r="I34" s="52"/>
      <c r="J34" s="94">
        <f t="shared" si="10"/>
        <v>0.13489999999999999</v>
      </c>
      <c r="K34" s="316">
        <f t="shared" si="11"/>
        <v>0.13159999999999999</v>
      </c>
      <c r="L34" s="97">
        <f t="shared" si="7"/>
        <v>0.12970000000000001</v>
      </c>
      <c r="M34" s="37"/>
      <c r="N34" s="98">
        <f t="shared" si="2"/>
        <v>0.1363</v>
      </c>
      <c r="O34" s="95">
        <f t="shared" si="12"/>
        <v>0.13969999999999999</v>
      </c>
      <c r="P34" s="97">
        <f t="shared" si="3"/>
        <v>0.13869999999999999</v>
      </c>
      <c r="Q34" s="52"/>
      <c r="R34" s="101">
        <v>17.45</v>
      </c>
      <c r="S34" s="89">
        <v>18.649999999999999</v>
      </c>
      <c r="T34" s="115" t="s">
        <v>13</v>
      </c>
      <c r="U34" s="52"/>
      <c r="V34" s="222"/>
      <c r="W34" s="94">
        <f t="shared" si="8"/>
        <v>0.12970000000000001</v>
      </c>
      <c r="X34" s="91">
        <f t="shared" si="9"/>
        <v>0.13869999999999999</v>
      </c>
    </row>
    <row r="35" spans="1:24" x14ac:dyDescent="0.25">
      <c r="A35" s="128">
        <v>42732</v>
      </c>
      <c r="B35" s="334">
        <v>17.024999999999999</v>
      </c>
      <c r="C35" s="337">
        <v>18.599</v>
      </c>
      <c r="D35" s="337">
        <f t="shared" si="4"/>
        <v>15.322499999999998</v>
      </c>
      <c r="E35" s="337">
        <f t="shared" si="5"/>
        <v>18.727499999999999</v>
      </c>
      <c r="F35" s="38">
        <f t="shared" si="6"/>
        <v>18.599</v>
      </c>
      <c r="G35" s="39">
        <v>743.51</v>
      </c>
      <c r="H35" s="47">
        <f t="shared" si="0"/>
        <v>0.13828542490000001</v>
      </c>
      <c r="I35" s="52"/>
      <c r="J35" s="56">
        <f t="shared" si="10"/>
        <v>0.1376</v>
      </c>
      <c r="K35" s="315">
        <f t="shared" si="11"/>
        <v>0.1341</v>
      </c>
      <c r="L35" s="41" t="str">
        <f t="shared" si="7"/>
        <v/>
      </c>
      <c r="M35" s="37"/>
      <c r="N35" s="55">
        <f t="shared" si="2"/>
        <v>0.13900000000000001</v>
      </c>
      <c r="O35" s="37">
        <f t="shared" si="12"/>
        <v>0.1424</v>
      </c>
      <c r="P35" s="41">
        <f t="shared" si="3"/>
        <v>0.13900000000000001</v>
      </c>
      <c r="Q35" s="52"/>
      <c r="R35" s="54"/>
      <c r="S35" s="38">
        <v>18.7</v>
      </c>
      <c r="T35" s="116" t="s">
        <v>13</v>
      </c>
      <c r="U35" s="52"/>
      <c r="V35" s="222"/>
      <c r="W35" s="56">
        <f t="shared" si="8"/>
        <v>0.1376</v>
      </c>
      <c r="X35" s="47">
        <f t="shared" si="9"/>
        <v>0.13900000000000001</v>
      </c>
    </row>
    <row r="36" spans="1:24" x14ac:dyDescent="0.25">
      <c r="A36" s="86">
        <v>42733</v>
      </c>
      <c r="B36" s="335">
        <v>18.513000000000002</v>
      </c>
      <c r="C36" s="336">
        <v>18.75</v>
      </c>
      <c r="D36" s="336">
        <f t="shared" si="4"/>
        <v>16.661700000000003</v>
      </c>
      <c r="E36" s="336">
        <f t="shared" si="5"/>
        <v>20.3643</v>
      </c>
      <c r="F36" s="89">
        <f t="shared" si="6"/>
        <v>18.75</v>
      </c>
      <c r="G36" s="92">
        <v>743.38</v>
      </c>
      <c r="H36" s="91">
        <f t="shared" si="0"/>
        <v>0.13938375</v>
      </c>
      <c r="I36" s="52"/>
      <c r="J36" s="94">
        <f t="shared" si="10"/>
        <v>0.13869999999999999</v>
      </c>
      <c r="K36" s="316">
        <f t="shared" si="11"/>
        <v>0.13519999999999999</v>
      </c>
      <c r="L36" s="97" t="str">
        <f t="shared" si="7"/>
        <v/>
      </c>
      <c r="M36" s="37"/>
      <c r="N36" s="98">
        <f t="shared" si="2"/>
        <v>0.1401</v>
      </c>
      <c r="O36" s="95">
        <f t="shared" si="12"/>
        <v>0.14360000000000001</v>
      </c>
      <c r="P36" s="97" t="str">
        <f t="shared" si="3"/>
        <v/>
      </c>
      <c r="Q36" s="52"/>
      <c r="R36" s="101"/>
      <c r="S36" s="89"/>
      <c r="T36" s="115" t="s">
        <v>13</v>
      </c>
      <c r="U36" s="52"/>
      <c r="V36" s="222"/>
      <c r="W36" s="94">
        <f t="shared" si="8"/>
        <v>0.13869999999999999</v>
      </c>
      <c r="X36" s="91">
        <f t="shared" si="9"/>
        <v>0.1401</v>
      </c>
    </row>
    <row r="37" spans="1:24" s="1" customFormat="1" x14ac:dyDescent="0.25">
      <c r="A37" s="128">
        <v>42734</v>
      </c>
      <c r="B37" s="334">
        <v>19.050999999999998</v>
      </c>
      <c r="C37" s="337">
        <v>18.335999999999999</v>
      </c>
      <c r="D37" s="337">
        <f t="shared" si="4"/>
        <v>17.145899999999997</v>
      </c>
      <c r="E37" s="337">
        <f t="shared" si="5"/>
        <v>20.956099999999999</v>
      </c>
      <c r="F37" s="38">
        <f t="shared" si="6"/>
        <v>18.335999999999999</v>
      </c>
      <c r="G37" s="39">
        <v>743.44</v>
      </c>
      <c r="H37" s="47">
        <f t="shared" si="0"/>
        <v>0.1363171584</v>
      </c>
      <c r="I37" s="52"/>
      <c r="J37" s="56">
        <f t="shared" si="10"/>
        <v>0.1356</v>
      </c>
      <c r="K37" s="315">
        <f t="shared" si="11"/>
        <v>0.13220000000000001</v>
      </c>
      <c r="L37" s="41">
        <f t="shared" si="7"/>
        <v>0.1203</v>
      </c>
      <c r="M37" s="37"/>
      <c r="N37" s="55">
        <f t="shared" si="2"/>
        <v>0.13700000000000001</v>
      </c>
      <c r="O37" s="37">
        <f t="shared" si="12"/>
        <v>0.1404</v>
      </c>
      <c r="P37" s="41" t="str">
        <f t="shared" si="3"/>
        <v/>
      </c>
      <c r="Q37" s="52"/>
      <c r="R37" s="54">
        <v>16.175000000000001</v>
      </c>
      <c r="S37" s="38"/>
      <c r="T37" s="116" t="s">
        <v>28</v>
      </c>
      <c r="U37" s="52"/>
      <c r="V37" s="222" t="s">
        <v>31</v>
      </c>
      <c r="W37" s="56">
        <f t="shared" si="8"/>
        <v>0.1203</v>
      </c>
      <c r="X37" s="47">
        <f t="shared" si="9"/>
        <v>0.13700000000000001</v>
      </c>
    </row>
    <row r="38" spans="1:24" ht="15.75" thickBot="1" x14ac:dyDescent="0.3">
      <c r="A38" s="131">
        <v>42735</v>
      </c>
      <c r="B38" s="338">
        <v>17.800999999999998</v>
      </c>
      <c r="C38" s="339">
        <v>16.204999999999998</v>
      </c>
      <c r="D38" s="339">
        <f t="shared" si="4"/>
        <v>16.020899999999997</v>
      </c>
      <c r="E38" s="339">
        <f t="shared" si="5"/>
        <v>19.581099999999999</v>
      </c>
      <c r="F38" s="134">
        <f t="shared" si="6"/>
        <v>16.204999999999998</v>
      </c>
      <c r="G38" s="135">
        <v>743.44</v>
      </c>
      <c r="H38" s="136">
        <f t="shared" si="0"/>
        <v>0.120474452</v>
      </c>
      <c r="I38" s="52"/>
      <c r="J38" s="140">
        <f t="shared" si="10"/>
        <v>0.11990000000000001</v>
      </c>
      <c r="K38" s="317">
        <f t="shared" si="11"/>
        <v>0.1169</v>
      </c>
      <c r="L38" s="142">
        <f t="shared" si="7"/>
        <v>0.1154</v>
      </c>
      <c r="M38" s="37"/>
      <c r="N38" s="145">
        <f t="shared" si="2"/>
        <v>0.1211</v>
      </c>
      <c r="O38" s="141">
        <f t="shared" si="12"/>
        <v>0.1241</v>
      </c>
      <c r="P38" s="142" t="str">
        <f t="shared" si="3"/>
        <v/>
      </c>
      <c r="Q38" s="52"/>
      <c r="R38" s="190">
        <v>15.525</v>
      </c>
      <c r="S38" s="134"/>
      <c r="T38" s="149" t="s">
        <v>28</v>
      </c>
      <c r="U38" s="52"/>
      <c r="V38" s="222" t="s">
        <v>31</v>
      </c>
      <c r="W38" s="140">
        <f t="shared" si="8"/>
        <v>0.1154</v>
      </c>
      <c r="X38" s="136">
        <f t="shared" si="9"/>
        <v>0.1211</v>
      </c>
    </row>
    <row r="39" spans="1:24" x14ac:dyDescent="0.25">
      <c r="A39" s="65" t="s">
        <v>47</v>
      </c>
      <c r="B39" s="39"/>
      <c r="C39" s="39"/>
      <c r="D39" s="39"/>
      <c r="E39" s="39"/>
      <c r="F39" s="37"/>
      <c r="G39" s="39"/>
      <c r="H39" s="37">
        <f>ROUND(SUM(H8:H38)/31,4)</f>
        <v>0.12609999999999999</v>
      </c>
      <c r="I39" s="35"/>
      <c r="J39" s="50"/>
      <c r="K39" s="38"/>
      <c r="L39" s="36"/>
      <c r="M39" s="38"/>
      <c r="N39" s="38"/>
      <c r="O39" s="38"/>
      <c r="P39" s="36"/>
      <c r="Q39" s="1"/>
      <c r="R39" s="36"/>
      <c r="S39" s="36"/>
      <c r="T39" s="35"/>
      <c r="U39" s="35"/>
      <c r="V39" s="1"/>
    </row>
  </sheetData>
  <mergeCells count="4">
    <mergeCell ref="J6:L6"/>
    <mergeCell ref="N6:P6"/>
    <mergeCell ref="R6:S6"/>
    <mergeCell ref="W6:X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kationBillede xmlns="4b5c920b-1f91-4ce4-8b24-adf6c6b7e60a">
      <Url xsi:nil="true"/>
      <Description xsi:nil="true"/>
    </PublikationBillede>
    <PublikationKategori xmlns="4b5c920b-1f91-4ce4-8b24-adf6c6b7e60a">Regler og forskrifter</PublikationKategori>
    <Publikation_x0020_Kontaktperson xmlns="4b5c920b-1f91-4ce4-8b24-adf6c6b7e60a">Christian Rutherford</Publikation_x0020_Kontaktperson>
    <PublikationUdgivelsesdato xmlns="4b5c920b-1f91-4ce4-8b24-adf6c6b7e60a">2016-07-31T22:00:00+00:00</PublikationUdgivelsesdato>
    <PublikationResume xmlns="4b5c920b-1f91-4ce4-8b24-adf6c6b7e60a">Neutral gaspris</PublikationResume>
    <PublishingExpirationDate xmlns="http://schemas.microsoft.com/sharepoint/v3" xsi:nil="true"/>
    <PublikationSprog xmlns="4b5c920b-1f91-4ce4-8b24-adf6c6b7e60a">Engelsk</PublikationSprog>
    <Publiceres xmlns="4b5c920b-1f91-4ce4-8b24-adf6c6b7e60a">true</Publiceres>
    <PublishingStartDate xmlns="http://schemas.microsoft.com/sharepoint/v3" xsi:nil="true"/>
    <ForsideEmne xmlns="4b5c920b-1f91-4ce4-8b24-adf6c6b7e60a">
      <Value>Gas</Value>
    </ForsideEmne>
    <EPages xmlns="4b5c920b-1f91-4ce4-8b24-adf6c6b7e60a">
      <Url xsi:nil="true"/>
      <Description xsi:nil="true"/>
    </EPages>
    <PublikationUKversion xmlns="4b5c920b-1f91-4ce4-8b24-adf6c6b7e60a">true</PublikationUKvers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85042053D4E344AE54A54CB14B1550" ma:contentTypeVersion="12" ma:contentTypeDescription="Opret et nyt dokument." ma:contentTypeScope="" ma:versionID="8454a22ef67ce446f69b8e238788effa">
  <xsd:schema xmlns:xsd="http://www.w3.org/2001/XMLSchema" xmlns:xs="http://www.w3.org/2001/XMLSchema" xmlns:p="http://schemas.microsoft.com/office/2006/metadata/properties" xmlns:ns1="http://schemas.microsoft.com/sharepoint/v3" xmlns:ns2="4b5c920b-1f91-4ce4-8b24-adf6c6b7e60a" targetNamespace="http://schemas.microsoft.com/office/2006/metadata/properties" ma:root="true" ma:fieldsID="64f98fef268981bce18e8a31db029b71" ns1:_="" ns2:_="">
    <xsd:import namespace="http://schemas.microsoft.com/sharepoint/v3"/>
    <xsd:import namespace="4b5c920b-1f91-4ce4-8b24-adf6c6b7e60a"/>
    <xsd:element name="properties">
      <xsd:complexType>
        <xsd:sequence>
          <xsd:element name="documentManagement">
            <xsd:complexType>
              <xsd:all>
                <xsd:element ref="ns2:Publikation_x0020_Kontaktperson"/>
                <xsd:element ref="ns2:PublikationUKversion" minOccurs="0"/>
                <xsd:element ref="ns2:PublikationSprog"/>
                <xsd:element ref="ns2:PublikationUdgivelsesdato"/>
                <xsd:element ref="ns2:ForsideEmne" minOccurs="0"/>
                <xsd:element ref="ns2:PublikationKategori"/>
                <xsd:element ref="ns2:Publiceres" minOccurs="0"/>
                <xsd:element ref="ns2:EPages" minOccurs="0"/>
                <xsd:element ref="ns2:PublikationResume"/>
                <xsd:element ref="ns2:PublikationBilled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13" nillable="true" ma:displayName="Slutdato for planlægning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920b-1f91-4ce4-8b24-adf6c6b7e60a" elementFormDefault="qualified">
    <xsd:import namespace="http://schemas.microsoft.com/office/2006/documentManagement/types"/>
    <xsd:import namespace="http://schemas.microsoft.com/office/infopath/2007/PartnerControls"/>
    <xsd:element name="Publikation_x0020_Kontaktperson" ma:index="2" ma:displayName="Publikation kontaktperson" ma:description="Skriv her det fulde navn" ma:internalName="Publikation_x0020_Kontaktperson">
      <xsd:simpleType>
        <xsd:restriction base="dms:Text">
          <xsd:maxLength value="255"/>
        </xsd:restriction>
      </xsd:simpleType>
    </xsd:element>
    <xsd:element name="PublikationUKversion" ma:index="3" nillable="true" ma:displayName="Publikation i UK version?" ma:default="0" ma:description="Findes publikationen i engelsk version?" ma:internalName="Publikation_x0020_i_x0020_UK_x0020_version_x003f_">
      <xsd:simpleType>
        <xsd:restriction base="dms:Boolean"/>
      </xsd:simpleType>
    </xsd:element>
    <xsd:element name="PublikationSprog" ma:index="4" ma:displayName="Publikation sprog" ma:default="Dansk" ma:format="Dropdown" ma:internalName="Publikation_x0020_Sprog">
      <xsd:simpleType>
        <xsd:restriction base="dms:Choice">
          <xsd:enumeration value="Dansk"/>
          <xsd:enumeration value="Engelsk"/>
          <xsd:enumeration value="Svensk"/>
        </xsd:restriction>
      </xsd:simpleType>
    </xsd:element>
    <xsd:element name="PublikationUdgivelsesdato" ma:index="5" ma:displayName="Publikation udgivelsesdato" ma:default="[today]" ma:format="DateOnly" ma:internalName="Publikation_x0020_Udgivelsesdato">
      <xsd:simpleType>
        <xsd:restriction base="dms:DateTime"/>
      </xsd:simpleType>
    </xsd:element>
    <xsd:element name="ForsideEmne" ma:index="6" nillable="true" ma:displayName="Forside-emne" ma:internalName="Forside_x002d_Emn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l"/>
                    <xsd:enumeration value="Gas"/>
                    <xsd:enumeration value="Anlæg og projekter"/>
                    <xsd:enumeration value="Klima og miljø"/>
                    <xsd:enumeration value="Forskning"/>
                    <xsd:enumeration value="Forskning - PSO-projekter"/>
                    <xsd:enumeration value="Job"/>
                    <xsd:enumeration value="Om os"/>
                  </xsd:restriction>
                </xsd:simpleType>
              </xsd:element>
            </xsd:sequence>
          </xsd:extension>
        </xsd:complexContent>
      </xsd:complexType>
    </xsd:element>
    <xsd:element name="PublikationKategori" ma:index="7" ma:displayName="Publikation kategori" ma:format="RadioButtons" ma:internalName="Publikation_x0020_Kategori">
      <xsd:simpleType>
        <xsd:restriction base="dms:Choice">
          <xsd:enumeration value="Brochurer og magasiner"/>
          <xsd:enumeration value="Formularer og blanketter"/>
          <xsd:enumeration value="Konferencemateriale"/>
          <xsd:enumeration value="Rapporter og planer"/>
          <xsd:enumeration value="Regler og forskrifter"/>
          <xsd:enumeration value="Udbudsmateriale"/>
          <xsd:enumeration value="Vejledninger"/>
        </xsd:restriction>
      </xsd:simpleType>
    </xsd:element>
    <xsd:element name="Publiceres" ma:index="8" nillable="true" ma:displayName="Publiceres?" ma:default="0" ma:description="Skal publikationen være synlig og kunne fremsøges på hjemmesiden? OBS! Google vil altid kunne finde og vise dokumenterne uanset om du fravælger denne publicering." ma:internalName="Publiceres_x003f_">
      <xsd:simpleType>
        <xsd:restriction base="dms:Boolean"/>
      </xsd:simpleType>
    </xsd:element>
    <xsd:element name="EPages" ma:index="9" nillable="true" ma:displayName="E-Pages" ma:format="Hyperlink" ma:internalName="EPage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kationResume" ma:index="10" ma:displayName="Publikation resumé" ma:description="Kort resume eller forklaring til publikationen; eksempelvis formål og målgruppe" ma:internalName="Publikation_x0020_Resum_x00e9_">
      <xsd:simpleType>
        <xsd:restriction base="dms:Note">
          <xsd:maxLength value="255"/>
        </xsd:restriction>
      </xsd:simpleType>
    </xsd:element>
    <xsd:element name="PublikationBillede" ma:index="11" nillable="true" ma:displayName="Publikation Billede" ma:format="Image" ma:internalName="Publikation_x0020_Billed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B2636E-F948-4831-B41D-851C68F365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68BF55-8366-4BB9-ACD6-D110C4ADE040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b5c920b-1f91-4ce4-8b24-adf6c6b7e60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0C7411-154F-4600-86D7-9AA604479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5c920b-1f91-4ce4-8b24-adf6c6b7e6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35</vt:i4>
      </vt:variant>
    </vt:vector>
  </HeadingPairs>
  <TitlesOfParts>
    <vt:vector size="35" baseType="lpstr">
      <vt:lpstr>Aug 2017</vt:lpstr>
      <vt:lpstr>Jul 2017</vt:lpstr>
      <vt:lpstr>Jun 2017</vt:lpstr>
      <vt:lpstr>May 2017</vt:lpstr>
      <vt:lpstr>Apr 2017</vt:lpstr>
      <vt:lpstr>Mar 2017</vt:lpstr>
      <vt:lpstr>Feb 2017</vt:lpstr>
      <vt:lpstr>Jan 2017</vt:lpstr>
      <vt:lpstr>Dec 2016</vt:lpstr>
      <vt:lpstr>Nov 2016</vt:lpstr>
      <vt:lpstr>Oct 2016</vt:lpstr>
      <vt:lpstr>Sep 2016</vt:lpstr>
      <vt:lpstr>Aug 2016</vt:lpstr>
      <vt:lpstr>Jul 2016</vt:lpstr>
      <vt:lpstr>Jun 2016</vt:lpstr>
      <vt:lpstr>May 2016</vt:lpstr>
      <vt:lpstr>Apr 2016</vt:lpstr>
      <vt:lpstr>Mar 2016</vt:lpstr>
      <vt:lpstr>Feb 2016</vt:lpstr>
      <vt:lpstr>Jan 2016</vt:lpstr>
      <vt:lpstr>Dec 2015</vt:lpstr>
      <vt:lpstr>Nov 2015</vt:lpstr>
      <vt:lpstr>Oct 2015</vt:lpstr>
      <vt:lpstr>Sep 2015</vt:lpstr>
      <vt:lpstr>Aug 2015</vt:lpstr>
      <vt:lpstr>Jul 2015</vt:lpstr>
      <vt:lpstr>June 2015</vt:lpstr>
      <vt:lpstr>May 2015</vt:lpstr>
      <vt:lpstr>April 2015</vt:lpstr>
      <vt:lpstr>Mar 2015</vt:lpstr>
      <vt:lpstr>Feb 2015</vt:lpstr>
      <vt:lpstr>Jan 2015</vt:lpstr>
      <vt:lpstr>Dec 2014</vt:lpstr>
      <vt:lpstr>Nov 2014</vt:lpstr>
      <vt:lpstr>Oct 2014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Neutral Gas Price</dc:title>
  <dc:creator>Signe Louise Rasmussen</dc:creator>
  <cp:lastModifiedBy>Maria Akram Monazam</cp:lastModifiedBy>
  <cp:lastPrinted>2015-03-12T10:12:22Z</cp:lastPrinted>
  <dcterms:created xsi:type="dcterms:W3CDTF">2014-11-04T11:44:36Z</dcterms:created>
  <dcterms:modified xsi:type="dcterms:W3CDTF">2017-09-22T12:58:56Z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0x0101000485042053D4E344AE54A54CB14B1550</vt:lpwstr>
  </property>
</Properties>
</file>